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uristruzione-my.sharepoint.com/personal/mi19305_istruzione_it/Documents/USP/Users/MICHELINA/MONITORAGGIO/Procedimenti disciplinari - Attività di monitoraggio/2023.2024/"/>
    </mc:Choice>
  </mc:AlternateContent>
  <xr:revisionPtr revIDLastSave="0" documentId="8_{BFA58527-AE1E-491D-A481-DDF1DC3630C8}" xr6:coauthVersionLast="47" xr6:coauthVersionMax="47" xr10:uidLastSave="{00000000-0000-0000-0000-000000000000}"/>
  <workbookProtection workbookAlgorithmName="SHA-512" workbookHashValue="IciU+KiZ7YaT37ObqZ+uCuhl82e0ApENt9v7URhP4U6qoO2uAuB6cYLlythwDZ/R2xUq+JDiEmsKhD/kDsADlw==" workbookSaltValue="2MNZpwSdr/E2/6dWvGuO0g==" workbookSpinCount="100000" lockStructure="1"/>
  <bookViews>
    <workbookView xWindow="-120" yWindow="-120" windowWidth="29040" windowHeight="15840" xr2:uid="{00000000-000D-0000-FFFF-FFFF00000000}"/>
  </bookViews>
  <sheets>
    <sheet name="Procedimenti rilevati" sheetId="1" r:id="rId1"/>
    <sheet name="Infrazioni per sospensioni" sheetId="2" r:id="rId2"/>
    <sheet name="Infrazioni per licenziamenti" sheetId="3" r:id="rId3"/>
    <sheet name="Uffici" sheetId="4" r:id="rId4"/>
    <sheet name="Intestazioni" sheetId="5" state="hidden" r:id="rId5"/>
  </sheets>
  <definedNames>
    <definedName name="_xlnm.Print_Area" localSheetId="2">'Infrazioni per licenziamenti'!$A$1:$S$24</definedName>
    <definedName name="_xlnm.Print_Area" localSheetId="1">'Infrazioni per sospensioni'!$A$1:$S$18</definedName>
    <definedName name="_xlnm.Print_Area" localSheetId="0">'Procedimenti rilevati'!$A$1:$L$39</definedName>
    <definedName name="Z_196A8919_17EE_4F86_8672_E0D80860C53F_.wvu.PrintTitles" localSheetId="0" hidden="1">'Procedimenti rilevati'!#REF!</definedName>
  </definedNames>
  <calcPr calcId="191029"/>
  <customWorkbookViews>
    <customWorkbookView name="Administrator - Visualizzazione personale" guid="{196A8919-17EE-4F86-8672-E0D80860C53F}" mergeInterval="0" personalView="1" maximized="1" windowWidth="1596" windowHeight="675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5" l="1"/>
  <c r="Q8" i="3" l="1"/>
  <c r="P8" i="3"/>
  <c r="O8" i="3"/>
  <c r="N8" i="3"/>
  <c r="M8" i="3"/>
  <c r="L8" i="3"/>
  <c r="K8" i="3"/>
  <c r="J8" i="3"/>
  <c r="I8" i="3"/>
  <c r="H8" i="3"/>
  <c r="G8" i="3"/>
  <c r="F8" i="3"/>
  <c r="E8" i="3"/>
  <c r="D8" i="3"/>
  <c r="O7" i="3"/>
  <c r="L7" i="3"/>
  <c r="H7" i="3"/>
  <c r="D7" i="3"/>
  <c r="C7" i="3"/>
  <c r="B7" i="3"/>
  <c r="D24" i="3"/>
  <c r="A24" i="3"/>
  <c r="C70" i="5"/>
  <c r="A20" i="3" s="1"/>
  <c r="A19" i="3"/>
  <c r="A18" i="3"/>
  <c r="A15" i="3"/>
  <c r="A16" i="3"/>
  <c r="A17" i="3"/>
  <c r="A14" i="3"/>
  <c r="A13" i="3"/>
  <c r="A12" i="3"/>
  <c r="A10" i="3"/>
  <c r="A11" i="3"/>
  <c r="A9" i="3"/>
  <c r="A8" i="3"/>
  <c r="A7" i="3"/>
  <c r="C58" i="5"/>
  <c r="C57" i="5"/>
  <c r="O16" i="2"/>
  <c r="A10" i="2"/>
  <c r="A11" i="2"/>
  <c r="A12" i="2"/>
  <c r="A13" i="2"/>
  <c r="A9" i="2"/>
  <c r="A15" i="2"/>
  <c r="A14" i="2"/>
  <c r="A8" i="2"/>
  <c r="A7" i="2"/>
  <c r="R7" i="2"/>
  <c r="A31" i="1"/>
  <c r="A27" i="1"/>
  <c r="A33" i="1" s="1"/>
  <c r="A28" i="1"/>
  <c r="A34" i="1" s="1"/>
  <c r="A26" i="1"/>
  <c r="A32" i="1" s="1"/>
  <c r="A25" i="1"/>
  <c r="A19" i="1"/>
  <c r="A20" i="1"/>
  <c r="A21" i="1"/>
  <c r="A18" i="1"/>
  <c r="Q8" i="2"/>
  <c r="P8" i="2"/>
  <c r="O8" i="2"/>
  <c r="D18" i="2"/>
  <c r="A18" i="2"/>
  <c r="N8" i="2"/>
  <c r="M8" i="2"/>
  <c r="L8" i="2"/>
  <c r="C49" i="5"/>
  <c r="E8" i="2" s="1"/>
  <c r="C50" i="5"/>
  <c r="F8" i="2" s="1"/>
  <c r="C51" i="5"/>
  <c r="G8" i="2" s="1"/>
  <c r="C48" i="5"/>
  <c r="D8" i="2" s="1"/>
  <c r="O7" i="2"/>
  <c r="L7" i="2"/>
  <c r="H7" i="2"/>
  <c r="D7" i="2"/>
  <c r="C7" i="2"/>
  <c r="B7" i="2"/>
  <c r="A17" i="1"/>
  <c r="A14" i="1"/>
  <c r="A13" i="1"/>
  <c r="A12" i="1"/>
  <c r="A11" i="1"/>
  <c r="A10" i="1"/>
  <c r="C39" i="1"/>
  <c r="A39" i="1"/>
  <c r="A38" i="1"/>
  <c r="A37" i="1"/>
  <c r="A35" i="1"/>
  <c r="A29" i="1"/>
  <c r="A22" i="1"/>
  <c r="A15" i="1"/>
  <c r="A8" i="1"/>
  <c r="A7" i="1"/>
  <c r="H5" i="1"/>
  <c r="B5" i="1"/>
  <c r="L6" i="1"/>
  <c r="K6" i="1"/>
  <c r="J6" i="1"/>
  <c r="I6" i="1"/>
  <c r="H6" i="1"/>
  <c r="F6" i="1"/>
  <c r="E6" i="1"/>
  <c r="D6" i="1"/>
  <c r="C6" i="1"/>
  <c r="A5" i="1"/>
  <c r="A2" i="1"/>
  <c r="C6" i="5"/>
  <c r="B6" i="1" s="1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4" i="4"/>
  <c r="AG14" i="1"/>
  <c r="AG18" i="1"/>
  <c r="AG19" i="1"/>
  <c r="AG20" i="1"/>
  <c r="H8" i="2" l="1"/>
  <c r="J8" i="2"/>
  <c r="I8" i="2"/>
  <c r="K8" i="2"/>
  <c r="E35" i="1"/>
  <c r="U9" i="1"/>
  <c r="U10" i="1"/>
  <c r="U15" i="1"/>
  <c r="U16" i="1"/>
  <c r="U17" i="1"/>
  <c r="U22" i="1"/>
  <c r="U23" i="1"/>
  <c r="U24" i="1"/>
  <c r="U25" i="1"/>
  <c r="U29" i="1"/>
  <c r="U30" i="1"/>
  <c r="U31" i="1"/>
  <c r="E22" i="1"/>
  <c r="E15" i="1"/>
  <c r="E29" i="1"/>
  <c r="E37" i="1" l="1"/>
  <c r="AE33" i="1" l="1"/>
  <c r="AE34" i="1"/>
  <c r="AE32" i="1"/>
  <c r="AE27" i="1"/>
  <c r="AE28" i="1"/>
  <c r="AE26" i="1"/>
  <c r="AE19" i="1"/>
  <c r="AE20" i="1"/>
  <c r="AE21" i="1"/>
  <c r="AE18" i="1"/>
  <c r="AE12" i="1"/>
  <c r="AE13" i="1"/>
  <c r="AE14" i="1"/>
  <c r="AE11" i="1"/>
  <c r="AE8" i="1"/>
  <c r="AE7" i="1"/>
  <c r="AC8" i="1"/>
  <c r="AC11" i="1"/>
  <c r="AC12" i="1"/>
  <c r="AC13" i="1"/>
  <c r="AC14" i="1"/>
  <c r="AC18" i="1"/>
  <c r="AC19" i="1"/>
  <c r="AC20" i="1"/>
  <c r="AC21" i="1"/>
  <c r="AC26" i="1"/>
  <c r="AC27" i="1"/>
  <c r="AC28" i="1"/>
  <c r="AC32" i="1"/>
  <c r="AC33" i="1"/>
  <c r="AC34" i="1"/>
  <c r="AC7" i="1"/>
  <c r="W7" i="1"/>
  <c r="X7" i="1"/>
  <c r="Y7" i="1"/>
  <c r="W8" i="1"/>
  <c r="X8" i="1"/>
  <c r="Y8" i="1"/>
  <c r="W11" i="1"/>
  <c r="X11" i="1"/>
  <c r="Y11" i="1"/>
  <c r="W12" i="1"/>
  <c r="X12" i="1"/>
  <c r="Y12" i="1"/>
  <c r="W13" i="1"/>
  <c r="X13" i="1"/>
  <c r="Y13" i="1"/>
  <c r="W14" i="1"/>
  <c r="X14" i="1"/>
  <c r="Y14" i="1"/>
  <c r="Z14" i="1" s="1"/>
  <c r="W18" i="1"/>
  <c r="X18" i="1"/>
  <c r="Y18" i="1"/>
  <c r="W19" i="1"/>
  <c r="X19" i="1"/>
  <c r="Y19" i="1"/>
  <c r="Z19" i="1" s="1"/>
  <c r="W20" i="1"/>
  <c r="X20" i="1"/>
  <c r="Y20" i="1"/>
  <c r="W21" i="1"/>
  <c r="X21" i="1"/>
  <c r="Y21" i="1"/>
  <c r="W26" i="1"/>
  <c r="X26" i="1"/>
  <c r="Y26" i="1"/>
  <c r="W27" i="1"/>
  <c r="X27" i="1"/>
  <c r="Y27" i="1"/>
  <c r="W28" i="1"/>
  <c r="X28" i="1"/>
  <c r="Y28" i="1"/>
  <c r="W32" i="1"/>
  <c r="X32" i="1"/>
  <c r="Y32" i="1"/>
  <c r="W33" i="1"/>
  <c r="X33" i="1"/>
  <c r="Y33" i="1"/>
  <c r="W34" i="1"/>
  <c r="X34" i="1"/>
  <c r="Y34" i="1"/>
  <c r="V9" i="1"/>
  <c r="V10" i="1"/>
  <c r="V15" i="1"/>
  <c r="V16" i="1"/>
  <c r="V17" i="1"/>
  <c r="V22" i="1"/>
  <c r="V23" i="1"/>
  <c r="V24" i="1"/>
  <c r="V25" i="1"/>
  <c r="V29" i="1"/>
  <c r="V30" i="1"/>
  <c r="V31" i="1"/>
  <c r="T9" i="1"/>
  <c r="T10" i="1"/>
  <c r="T15" i="1"/>
  <c r="T16" i="1"/>
  <c r="T17" i="1"/>
  <c r="T22" i="1"/>
  <c r="T23" i="1"/>
  <c r="T24" i="1"/>
  <c r="T25" i="1"/>
  <c r="T29" i="1"/>
  <c r="T30" i="1"/>
  <c r="T31" i="1"/>
  <c r="Q7" i="1"/>
  <c r="Z7" i="1" l="1"/>
  <c r="Z27" i="1"/>
  <c r="Z33" i="1"/>
  <c r="Z32" i="1"/>
  <c r="Z18" i="1"/>
  <c r="Z28" i="1"/>
  <c r="Z11" i="1"/>
  <c r="Z12" i="1"/>
  <c r="Z8" i="1"/>
  <c r="Z13" i="1"/>
  <c r="Z26" i="1"/>
  <c r="Z21" i="1"/>
  <c r="Z34" i="1"/>
  <c r="Z20" i="1"/>
  <c r="AG38" i="1"/>
  <c r="AD8" i="1"/>
  <c r="AF34" i="1"/>
  <c r="AF33" i="1"/>
  <c r="AF32" i="1"/>
  <c r="AF28" i="1"/>
  <c r="AF27" i="1"/>
  <c r="AF26" i="1"/>
  <c r="AF21" i="1"/>
  <c r="AF20" i="1"/>
  <c r="AF19" i="1"/>
  <c r="AF18" i="1"/>
  <c r="AF14" i="1"/>
  <c r="AF13" i="1"/>
  <c r="AF12" i="1"/>
  <c r="AF11" i="1"/>
  <c r="AF8" i="1"/>
  <c r="AF7" i="1"/>
  <c r="AD11" i="1"/>
  <c r="AD12" i="1"/>
  <c r="AD13" i="1"/>
  <c r="AD14" i="1"/>
  <c r="AD18" i="1"/>
  <c r="AD19" i="1"/>
  <c r="AD20" i="1"/>
  <c r="AD21" i="1"/>
  <c r="AD26" i="1"/>
  <c r="AD27" i="1"/>
  <c r="AD28" i="1"/>
  <c r="AD32" i="1"/>
  <c r="AD33" i="1"/>
  <c r="AD34" i="1"/>
  <c r="AD7" i="1"/>
  <c r="O4" i="1"/>
  <c r="AF35" i="1" l="1"/>
  <c r="F37" i="1" s="1"/>
  <c r="AD35" i="1"/>
  <c r="D37" i="1" s="1"/>
  <c r="AA8" i="1"/>
  <c r="AB8" i="1"/>
  <c r="AA11" i="1"/>
  <c r="AB11" i="1"/>
  <c r="AA12" i="1"/>
  <c r="AB12" i="1"/>
  <c r="E21" i="3" s="1"/>
  <c r="AA13" i="1"/>
  <c r="AB13" i="1"/>
  <c r="AA14" i="1"/>
  <c r="AB14" i="1"/>
  <c r="G21" i="3" s="1"/>
  <c r="AA18" i="1"/>
  <c r="AB18" i="1"/>
  <c r="H21" i="3" s="1"/>
  <c r="AA19" i="1"/>
  <c r="AB19" i="1"/>
  <c r="AA20" i="1"/>
  <c r="AB20" i="1"/>
  <c r="J21" i="3" s="1"/>
  <c r="AA21" i="1"/>
  <c r="AB21" i="1"/>
  <c r="AA26" i="1"/>
  <c r="AB26" i="1"/>
  <c r="AA27" i="1"/>
  <c r="AB27" i="1"/>
  <c r="M21" i="3" s="1"/>
  <c r="AA28" i="1"/>
  <c r="AB28" i="1"/>
  <c r="AA32" i="1"/>
  <c r="AB32" i="1"/>
  <c r="AA33" i="1"/>
  <c r="AB33" i="1"/>
  <c r="P21" i="3" s="1"/>
  <c r="AA34" i="1"/>
  <c r="AB34" i="1"/>
  <c r="AB7" i="1"/>
  <c r="B21" i="3" s="1"/>
  <c r="AA7" i="1"/>
  <c r="C15" i="2" l="1"/>
  <c r="C21" i="3"/>
  <c r="B15" i="2"/>
  <c r="D21" i="3"/>
  <c r="F21" i="3"/>
  <c r="E15" i="2"/>
  <c r="D15" i="2"/>
  <c r="G15" i="2"/>
  <c r="F15" i="2"/>
  <c r="O15" i="2"/>
  <c r="Q21" i="3"/>
  <c r="P15" i="2"/>
  <c r="O21" i="3"/>
  <c r="Q15" i="2"/>
  <c r="L21" i="3"/>
  <c r="L15" i="2"/>
  <c r="N21" i="3"/>
  <c r="N15" i="2"/>
  <c r="M15" i="2"/>
  <c r="I21" i="3"/>
  <c r="J15" i="2"/>
  <c r="I15" i="2"/>
  <c r="H15" i="2"/>
  <c r="K21" i="3"/>
  <c r="K15" i="2"/>
  <c r="D2" i="3"/>
  <c r="D2" i="2"/>
  <c r="A2" i="3"/>
  <c r="A2" i="2"/>
  <c r="F2" i="4"/>
  <c r="A3" i="1" s="1"/>
  <c r="E1" i="4"/>
  <c r="U21" i="3" l="1"/>
  <c r="U15" i="2"/>
  <c r="A23" i="3"/>
  <c r="A17" i="2"/>
  <c r="Q34" i="1" l="1"/>
  <c r="P34" i="1"/>
  <c r="O34" i="1"/>
  <c r="N34" i="1"/>
  <c r="U34" i="1" s="1"/>
  <c r="Q33" i="1"/>
  <c r="P33" i="1"/>
  <c r="O33" i="1"/>
  <c r="N33" i="1"/>
  <c r="U33" i="1" s="1"/>
  <c r="Q32" i="1"/>
  <c r="P32" i="1"/>
  <c r="O32" i="1"/>
  <c r="N32" i="1"/>
  <c r="U32" i="1" s="1"/>
  <c r="Q28" i="1"/>
  <c r="P28" i="1"/>
  <c r="O28" i="1"/>
  <c r="N28" i="1"/>
  <c r="U28" i="1" s="1"/>
  <c r="Q27" i="1"/>
  <c r="P27" i="1"/>
  <c r="O27" i="1"/>
  <c r="N27" i="1"/>
  <c r="U27" i="1" s="1"/>
  <c r="Q26" i="1"/>
  <c r="P26" i="1"/>
  <c r="O26" i="1"/>
  <c r="N26" i="1"/>
  <c r="U26" i="1" s="1"/>
  <c r="Q21" i="1"/>
  <c r="P21" i="1"/>
  <c r="O21" i="1"/>
  <c r="N21" i="1"/>
  <c r="U21" i="1" s="1"/>
  <c r="Q20" i="1"/>
  <c r="P20" i="1"/>
  <c r="O20" i="1"/>
  <c r="N20" i="1"/>
  <c r="U20" i="1" s="1"/>
  <c r="Q19" i="1"/>
  <c r="P19" i="1"/>
  <c r="O19" i="1"/>
  <c r="N19" i="1"/>
  <c r="U19" i="1" s="1"/>
  <c r="Q18" i="1"/>
  <c r="P18" i="1"/>
  <c r="O18" i="1"/>
  <c r="N18" i="1"/>
  <c r="U18" i="1" s="1"/>
  <c r="Q14" i="1"/>
  <c r="P14" i="1"/>
  <c r="O14" i="1"/>
  <c r="N14" i="1"/>
  <c r="U14" i="1" s="1"/>
  <c r="Q13" i="1"/>
  <c r="P13" i="1"/>
  <c r="O13" i="1"/>
  <c r="N13" i="1"/>
  <c r="U13" i="1" s="1"/>
  <c r="Q12" i="1"/>
  <c r="P12" i="1"/>
  <c r="O12" i="1"/>
  <c r="N12" i="1"/>
  <c r="U12" i="1" s="1"/>
  <c r="Q11" i="1"/>
  <c r="P11" i="1"/>
  <c r="O11" i="1"/>
  <c r="N11" i="1"/>
  <c r="U11" i="1" s="1"/>
  <c r="Q8" i="1"/>
  <c r="P8" i="1"/>
  <c r="O8" i="1"/>
  <c r="N8" i="1"/>
  <c r="U8" i="1" s="1"/>
  <c r="P7" i="1"/>
  <c r="V7" i="1" s="1"/>
  <c r="O7" i="1"/>
  <c r="N7" i="1"/>
  <c r="U7" i="1" s="1"/>
  <c r="U36" i="1" l="1"/>
  <c r="U35" i="1"/>
  <c r="T7" i="1"/>
  <c r="V11" i="1"/>
  <c r="R11" i="1" s="1"/>
  <c r="AG11" i="1" s="1"/>
  <c r="V13" i="1"/>
  <c r="R13" i="1" s="1"/>
  <c r="AG13" i="1" s="1"/>
  <c r="V18" i="1"/>
  <c r="R18" i="1" s="1"/>
  <c r="V20" i="1"/>
  <c r="R20" i="1" s="1"/>
  <c r="V26" i="1"/>
  <c r="R26" i="1" s="1"/>
  <c r="AG26" i="1" s="1"/>
  <c r="V28" i="1"/>
  <c r="R28" i="1" s="1"/>
  <c r="AG28" i="1" s="1"/>
  <c r="V33" i="1"/>
  <c r="R33" i="1" s="1"/>
  <c r="AG33" i="1" s="1"/>
  <c r="T11" i="1"/>
  <c r="T13" i="1"/>
  <c r="T18" i="1"/>
  <c r="T20" i="1"/>
  <c r="T26" i="1"/>
  <c r="T28" i="1"/>
  <c r="T33" i="1"/>
  <c r="R7" i="1"/>
  <c r="AG7" i="1" s="1"/>
  <c r="T12" i="1"/>
  <c r="T19" i="1"/>
  <c r="T21" i="1"/>
  <c r="T27" i="1"/>
  <c r="T32" i="1"/>
  <c r="T34" i="1"/>
  <c r="T8" i="1"/>
  <c r="T14" i="1"/>
  <c r="V8" i="1"/>
  <c r="R8" i="1" s="1"/>
  <c r="AG8" i="1" s="1"/>
  <c r="V12" i="1"/>
  <c r="R12" i="1" s="1"/>
  <c r="AG12" i="1" s="1"/>
  <c r="V14" i="1"/>
  <c r="R14" i="1" s="1"/>
  <c r="V19" i="1"/>
  <c r="R19" i="1" s="1"/>
  <c r="V21" i="1"/>
  <c r="R21" i="1" s="1"/>
  <c r="AG21" i="1" s="1"/>
  <c r="V27" i="1"/>
  <c r="R27" i="1" s="1"/>
  <c r="AG27" i="1" s="1"/>
  <c r="V32" i="1"/>
  <c r="R32" i="1" s="1"/>
  <c r="AG32" i="1" s="1"/>
  <c r="V34" i="1"/>
  <c r="R34" i="1" s="1"/>
  <c r="AG34" i="1" s="1"/>
  <c r="V37" i="1"/>
  <c r="R10" i="3"/>
  <c r="R11" i="3"/>
  <c r="N38" i="1" l="1"/>
  <c r="R35" i="1"/>
  <c r="N35" i="1"/>
  <c r="V35" i="1"/>
  <c r="R38" i="1" s="1"/>
  <c r="T35" i="1"/>
  <c r="F15" i="1"/>
  <c r="R36" i="1" l="1"/>
  <c r="N36" i="1"/>
  <c r="AG35" i="1"/>
  <c r="AG37" i="1" s="1"/>
  <c r="F35" i="1"/>
  <c r="F29" i="1"/>
  <c r="F22" i="1"/>
  <c r="AG39" i="1" l="1"/>
  <c r="R39" i="1" s="1"/>
  <c r="D35" i="1"/>
  <c r="D29" i="1"/>
  <c r="D22" i="1"/>
  <c r="D15" i="1"/>
  <c r="R9" i="3" l="1"/>
  <c r="B12" i="3"/>
  <c r="C12" i="3"/>
  <c r="C20" i="3" s="1"/>
  <c r="C22" i="3" s="1"/>
  <c r="D12" i="3"/>
  <c r="D20" i="3" s="1"/>
  <c r="D22" i="3" s="1"/>
  <c r="E12" i="3"/>
  <c r="F12" i="3"/>
  <c r="F20" i="3" s="1"/>
  <c r="F22" i="3" s="1"/>
  <c r="G12" i="3"/>
  <c r="H12" i="3"/>
  <c r="H20" i="3" s="1"/>
  <c r="H22" i="3" s="1"/>
  <c r="I12" i="3"/>
  <c r="I20" i="3" s="1"/>
  <c r="I22" i="3" s="1"/>
  <c r="J12" i="3"/>
  <c r="K12" i="3"/>
  <c r="L12" i="3"/>
  <c r="M12" i="3"/>
  <c r="N12" i="3"/>
  <c r="N20" i="3" s="1"/>
  <c r="N22" i="3" s="1"/>
  <c r="O12" i="3"/>
  <c r="P12" i="3"/>
  <c r="Q12" i="3"/>
  <c r="Q20" i="3" s="1"/>
  <c r="Q22" i="3" s="1"/>
  <c r="R18" i="3"/>
  <c r="R19" i="3"/>
  <c r="R9" i="2"/>
  <c r="R10" i="2"/>
  <c r="R11" i="2"/>
  <c r="R12" i="2"/>
  <c r="R13" i="2"/>
  <c r="B14" i="2"/>
  <c r="B16" i="2" s="1"/>
  <c r="C14" i="2"/>
  <c r="C16" i="2" s="1"/>
  <c r="D14" i="2"/>
  <c r="D16" i="2" s="1"/>
  <c r="E14" i="2"/>
  <c r="E16" i="2" s="1"/>
  <c r="F14" i="2"/>
  <c r="F16" i="2" s="1"/>
  <c r="G14" i="2"/>
  <c r="G16" i="2" s="1"/>
  <c r="H14" i="2"/>
  <c r="H16" i="2" s="1"/>
  <c r="I14" i="2"/>
  <c r="I16" i="2" s="1"/>
  <c r="J14" i="2"/>
  <c r="J16" i="2" s="1"/>
  <c r="K14" i="2"/>
  <c r="K16" i="2" s="1"/>
  <c r="L14" i="2"/>
  <c r="L16" i="2" s="1"/>
  <c r="M14" i="2"/>
  <c r="M16" i="2" s="1"/>
  <c r="N14" i="2"/>
  <c r="N16" i="2" s="1"/>
  <c r="O14" i="2"/>
  <c r="P14" i="2"/>
  <c r="P16" i="2" s="1"/>
  <c r="Q14" i="2"/>
  <c r="Q16" i="2" s="1"/>
  <c r="B15" i="1"/>
  <c r="C15" i="1"/>
  <c r="H15" i="1"/>
  <c r="I15" i="1"/>
  <c r="J15" i="1"/>
  <c r="K15" i="1"/>
  <c r="L15" i="1"/>
  <c r="B22" i="1"/>
  <c r="C22" i="1"/>
  <c r="H22" i="1"/>
  <c r="I22" i="1"/>
  <c r="J22" i="1"/>
  <c r="K22" i="1"/>
  <c r="L22" i="1"/>
  <c r="B29" i="1"/>
  <c r="C29" i="1"/>
  <c r="H29" i="1"/>
  <c r="I29" i="1"/>
  <c r="J29" i="1"/>
  <c r="K29" i="1"/>
  <c r="L29" i="1"/>
  <c r="B35" i="1"/>
  <c r="C35" i="1"/>
  <c r="H35" i="1"/>
  <c r="I35" i="1"/>
  <c r="J35" i="1"/>
  <c r="K35" i="1"/>
  <c r="L35" i="1"/>
  <c r="G37" i="1"/>
  <c r="AE35" i="1" l="1"/>
  <c r="F36" i="1" s="1"/>
  <c r="AC35" i="1"/>
  <c r="D36" i="1" s="1"/>
  <c r="R29" i="1"/>
  <c r="U16" i="2"/>
  <c r="R16" i="2" s="1"/>
  <c r="B20" i="3"/>
  <c r="B22" i="3" s="1"/>
  <c r="P20" i="3"/>
  <c r="P22" i="3" s="1"/>
  <c r="O20" i="3"/>
  <c r="O22" i="3" s="1"/>
  <c r="M20" i="3"/>
  <c r="M22" i="3" s="1"/>
  <c r="L20" i="3"/>
  <c r="L22" i="3" s="1"/>
  <c r="K20" i="3"/>
  <c r="K22" i="3" s="1"/>
  <c r="J20" i="3"/>
  <c r="J22" i="3" s="1"/>
  <c r="G20" i="3"/>
  <c r="G22" i="3" s="1"/>
  <c r="E20" i="3"/>
  <c r="E22" i="3" s="1"/>
  <c r="H37" i="1"/>
  <c r="C37" i="1"/>
  <c r="B37" i="1"/>
  <c r="J37" i="1"/>
  <c r="R12" i="3"/>
  <c r="R20" i="3" s="1"/>
  <c r="K37" i="1"/>
  <c r="R5" i="3" s="1"/>
  <c r="I37" i="1"/>
  <c r="R14" i="2"/>
  <c r="L37" i="1"/>
  <c r="R5" i="2" l="1"/>
  <c r="V15" i="2" s="1"/>
  <c r="U22" i="3"/>
  <c r="R22" i="3" s="1"/>
  <c r="U37" i="1"/>
  <c r="T37" i="1" s="1"/>
  <c r="N39" i="1" s="1"/>
  <c r="S9" i="3"/>
  <c r="S11" i="3"/>
  <c r="S10" i="3"/>
  <c r="S19" i="3"/>
  <c r="S12" i="3"/>
  <c r="S18" i="3"/>
  <c r="S13" i="2" l="1"/>
  <c r="V21" i="3"/>
  <c r="R21" i="3" s="1"/>
  <c r="S9" i="2"/>
  <c r="S12" i="2"/>
  <c r="S10" i="2"/>
  <c r="S11" i="2"/>
  <c r="S20" i="3"/>
  <c r="S14" i="2" l="1"/>
  <c r="R15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CED0361-E553-4C9F-A1FC-F0630B385105}" keepAlive="1" name="Query - Tabella1" description="Connessione alla query 'Tabella1' nella cartella di lavoro." type="5" refreshedVersion="6" background="1">
    <dbPr connection="Provider=Microsoft.Mashup.OleDb.1;Data Source=$Workbook$;Location=Tabella1;Extended Properties=&quot;&quot;" command="SELECT * FROM [Tabella1]"/>
  </connection>
</connections>
</file>

<file path=xl/sharedStrings.xml><?xml version="1.0" encoding="utf-8"?>
<sst xmlns="http://schemas.openxmlformats.org/spreadsheetml/2006/main" count="229" uniqueCount="203">
  <si>
    <t>Provvedimenti adottati</t>
  </si>
  <si>
    <t>Dirigenti scolastici</t>
  </si>
  <si>
    <t>Presidi incaricati</t>
  </si>
  <si>
    <t>TOTALI</t>
  </si>
  <si>
    <t>Reati comuni</t>
  </si>
  <si>
    <t>Reati connessi al possesso o alla detenzione di armi o droga</t>
  </si>
  <si>
    <t>Procedimenti disciplinari</t>
  </si>
  <si>
    <t>Media dei giorni di durata dei procedimenti (dalla data della contestazione alla data del provvedimento conclusivo)</t>
  </si>
  <si>
    <t>TIPOLOGIA DI PERSONALE</t>
  </si>
  <si>
    <t>per assenze dal servizio (ingiustificate, non comunicate nei termini prescritti, etc.)</t>
  </si>
  <si>
    <t>connesse a reati</t>
  </si>
  <si>
    <t>derivanti da attività extralavorative non autorizzate (doppio lavoro)</t>
  </si>
  <si>
    <t>derivanti da irreperibilità a visita fiscale</t>
  </si>
  <si>
    <t>derivanti da inosservanza di disposizioni di servizio, negligenza, comportamento non corretto verso superiori, colleghi e utenti</t>
  </si>
  <si>
    <t>DOCENTI DI RUOLO</t>
  </si>
  <si>
    <t>PERSONALE ATA DI RUOLO</t>
  </si>
  <si>
    <t>totale</t>
  </si>
  <si>
    <t>dirigenti scolastici</t>
  </si>
  <si>
    <t>presidi incaricati</t>
  </si>
  <si>
    <r>
      <t xml:space="preserve">Infrazioni per cui è stata comminata la </t>
    </r>
    <r>
      <rPr>
        <b/>
        <i/>
        <sz val="13"/>
        <color indexed="10"/>
        <rFont val="Arial"/>
        <family val="2"/>
      </rPr>
      <t>SANZIONE DELLA SOSPENSIONE DAL SERVIZIO/INSEGNAMENTO</t>
    </r>
  </si>
  <si>
    <r>
      <t xml:space="preserve">Infrazioni per cui è stata comminata la </t>
    </r>
    <r>
      <rPr>
        <b/>
        <i/>
        <sz val="13"/>
        <color indexed="10"/>
        <rFont val="Arial"/>
        <family val="2"/>
      </rPr>
      <t>SANZIONE DEL LICENZIAMENTO</t>
    </r>
  </si>
  <si>
    <t>per falsa attestazione della presenza in servizio accertata in flagranza, art. 55 quater, c. 3 bis</t>
  </si>
  <si>
    <t>per falsa attestazione della presenza in servizio,
art 55 quater, c. 1</t>
  </si>
  <si>
    <t>Licenziamenti</t>
  </si>
  <si>
    <t>Archiviazione/proscioglimento</t>
  </si>
  <si>
    <t>Procedimenti conclusi</t>
  </si>
  <si>
    <t>Media dei giorni tra la data della contestazione degli addebiti e quella dell'eventuale sospensione per avvio del procedimento penale</t>
  </si>
  <si>
    <t>NUM.</t>
  </si>
  <si>
    <t>PERCENT.</t>
  </si>
  <si>
    <t>TOTALE</t>
  </si>
  <si>
    <t>docenti di ruolo</t>
  </si>
  <si>
    <t>scuola dell'infanzia, primaria e personale educativo</t>
  </si>
  <si>
    <t>scuola secondaria di I grado</t>
  </si>
  <si>
    <t>scuola secondaria di II grado</t>
  </si>
  <si>
    <t>insegnanti tecnico pratici</t>
  </si>
  <si>
    <t>A.T.A. di ruolo</t>
  </si>
  <si>
    <t>A.T.A. a tempo determinato</t>
  </si>
  <si>
    <t>DOCENTI TEMPO DETERMINATO</t>
  </si>
  <si>
    <t>PERSONALE ATA A TEMPO DETERMINATO</t>
  </si>
  <si>
    <t xml:space="preserve">Reati contro PA con o senza applicazione di pena accessoria della interdizione da pubblici uffici </t>
  </si>
  <si>
    <t>Reati contro la persona, con esclusione dei reati contro minori</t>
  </si>
  <si>
    <t xml:space="preserve">Reati contro minori </t>
  </si>
  <si>
    <t>docenti a tempo determinato</t>
  </si>
  <si>
    <t>Sanzioni di minore entità
(inferiori alla sospensione dal servizio/insegnamento)</t>
  </si>
  <si>
    <t>Anno inizio</t>
  </si>
  <si>
    <t>Anno fine</t>
  </si>
  <si>
    <t>Ufficio Scolastico Regionale per l'Abruzzo</t>
  </si>
  <si>
    <t>Ufficio Scolastico Regionale per la Basilicata</t>
  </si>
  <si>
    <t>Ufficio Scolastico Regionale per la Calabria</t>
  </si>
  <si>
    <t>Ufficio Scolastico Regionale per la Campania</t>
  </si>
  <si>
    <t>Ufficio Scolastico Regionale per l'Emilia Romagna</t>
  </si>
  <si>
    <t>Ufficio Scolastico Regionale per il Friuli Venezia Giulia</t>
  </si>
  <si>
    <t>Ufficio Scolastico Regionale per il Lazio</t>
  </si>
  <si>
    <t>Ufficio Scolastico Regionale per la Liguria</t>
  </si>
  <si>
    <t>Ufficio Scolastico Regionale per la Lombardia</t>
  </si>
  <si>
    <t>Ufficio Scolastico Regionale per le Marche</t>
  </si>
  <si>
    <t>Ufficio Scolastico Regionale per il Molise</t>
  </si>
  <si>
    <t>Ufficio Scolastico Regionale per il Piemonte</t>
  </si>
  <si>
    <t>Ufficio Scolastico Regionale per la Puglia</t>
  </si>
  <si>
    <t>Ufficio Scolastico Regionale per la Sardegna</t>
  </si>
  <si>
    <t>Ufficio Scolastico Regionale per la Sicilia</t>
  </si>
  <si>
    <t>Ufficio Scolastico Regionale per la Toscana</t>
  </si>
  <si>
    <t>Ufficio Scolastico Regionale per l'Umbria</t>
  </si>
  <si>
    <t>Ufficio Scolastico Regionale per il Veneto</t>
  </si>
  <si>
    <t>Regione Autonoma della Valle d'Aosta - Dipartimento sovraintendenza agli studi</t>
  </si>
  <si>
    <t>Provincia Autonoma di Bolzano - Direzione Istruzione e Formazione italiana</t>
  </si>
  <si>
    <t>Provincia Autonoma di Bolzano - Direzione Istruzione e Formazione tedesca</t>
  </si>
  <si>
    <t>Provincia Autonoma di Trento - Dipartimento istruzione e cultura</t>
  </si>
  <si>
    <t>TEST  Licenziamenti</t>
  </si>
  <si>
    <t>TEST  Sospensioni 1</t>
  </si>
  <si>
    <t>TEST  Sospensioni 2</t>
  </si>
  <si>
    <t>TEST  Sospensioni 3</t>
  </si>
  <si>
    <t>N. Sopensioni</t>
  </si>
  <si>
    <t>N. Licenziamenti</t>
  </si>
  <si>
    <t>Totale da dettagliare</t>
  </si>
  <si>
    <t>Riepilogo / Verifica congruità dati inseriti</t>
  </si>
  <si>
    <t>TIPOLOGIA DI INFRAZIONI</t>
  </si>
  <si>
    <t>Procedimenti sospesi per contestuale avvio di procedimento penale</t>
  </si>
  <si>
    <r>
      <rPr>
        <b/>
        <sz val="10"/>
        <rFont val="Arial"/>
        <family val="2"/>
      </rPr>
      <t>Differenza</t>
    </r>
    <r>
      <rPr>
        <sz val="10"/>
        <rFont val="Arial"/>
        <family val="2"/>
      </rPr>
      <t xml:space="preserve"> tra
</t>
    </r>
    <r>
      <rPr>
        <b/>
        <i/>
        <sz val="10"/>
        <rFont val="Arial"/>
        <family val="2"/>
      </rPr>
      <t>Procedimenti attivati</t>
    </r>
    <r>
      <rPr>
        <sz val="10"/>
        <rFont val="Arial"/>
        <family val="2"/>
      </rPr>
      <t xml:space="preserve">
e
</t>
    </r>
    <r>
      <rPr>
        <b/>
        <i/>
        <sz val="10"/>
        <rFont val="Arial"/>
        <family val="2"/>
      </rPr>
      <t>Procedimenti conclusi</t>
    </r>
    <r>
      <rPr>
        <sz val="11"/>
        <rFont val="Arial"/>
        <family val="2"/>
      </rPr>
      <t xml:space="preserve">
</t>
    </r>
    <r>
      <rPr>
        <sz val="8"/>
        <color rgb="FFFF0000"/>
        <rFont val="Arial"/>
        <family val="2"/>
      </rPr>
      <t>La motivazione dello scostamento
dal valore "</t>
    </r>
    <r>
      <rPr>
        <b/>
        <sz val="8"/>
        <color rgb="FFFF0000"/>
        <rFont val="Arial"/>
        <family val="2"/>
      </rPr>
      <t>0</t>
    </r>
    <r>
      <rPr>
        <sz val="8"/>
        <color rgb="FFFF0000"/>
        <rFont val="Arial"/>
        <family val="2"/>
      </rPr>
      <t xml:space="preserve">" </t>
    </r>
    <r>
      <rPr>
        <b/>
        <sz val="8"/>
        <color rgb="FFFF0000"/>
        <rFont val="Arial"/>
        <family val="2"/>
      </rPr>
      <t>(</t>
    </r>
    <r>
      <rPr>
        <sz val="8"/>
        <color rgb="FFFF0000"/>
        <rFont val="Arial"/>
        <family val="2"/>
      </rPr>
      <t>zero</t>
    </r>
    <r>
      <rPr>
        <b/>
        <sz val="8"/>
        <color rgb="FFFF0000"/>
        <rFont val="Arial"/>
        <family val="2"/>
      </rPr>
      <t xml:space="preserve">)
</t>
    </r>
    <r>
      <rPr>
        <sz val="8"/>
        <color rgb="FFFF0000"/>
        <rFont val="Arial"/>
        <family val="2"/>
      </rPr>
      <t>deve essere riportata nella nota accompagnatoria</t>
    </r>
  </si>
  <si>
    <r>
      <t xml:space="preserve">Totale </t>
    </r>
    <r>
      <rPr>
        <b/>
        <i/>
        <sz val="10"/>
        <color indexed="10"/>
        <rFont val="Arial"/>
        <family val="2"/>
      </rPr>
      <t xml:space="preserve">LICENZIAMENTI </t>
    </r>
    <r>
      <rPr>
        <b/>
        <i/>
        <sz val="10"/>
        <rFont val="Arial"/>
        <family val="2"/>
      </rPr>
      <t>da dettagliare risultanti dal valore indicato nella cella "</t>
    </r>
    <r>
      <rPr>
        <b/>
        <sz val="10"/>
        <rFont val="Arial"/>
        <family val="2"/>
      </rPr>
      <t>K37</t>
    </r>
    <r>
      <rPr>
        <b/>
        <i/>
        <sz val="10"/>
        <rFont val="Arial"/>
        <family val="2"/>
      </rPr>
      <t>" della scheda "</t>
    </r>
    <r>
      <rPr>
        <b/>
        <sz val="10"/>
        <rFont val="Arial"/>
        <family val="2"/>
      </rPr>
      <t>Procedimenti disciplinari</t>
    </r>
    <r>
      <rPr>
        <b/>
        <i/>
        <sz val="10"/>
        <rFont val="Arial"/>
        <family val="2"/>
      </rPr>
      <t>"</t>
    </r>
  </si>
  <si>
    <r>
      <t xml:space="preserve">Totale sanzioni </t>
    </r>
    <r>
      <rPr>
        <b/>
        <i/>
        <sz val="10"/>
        <color indexed="10"/>
        <rFont val="Arial"/>
        <family val="2"/>
      </rPr>
      <t xml:space="preserve">SOSPENSIVE </t>
    </r>
    <r>
      <rPr>
        <b/>
        <i/>
        <sz val="10"/>
        <rFont val="Arial"/>
        <family val="2"/>
      </rPr>
      <t>da dettagliare</t>
    </r>
    <r>
      <rPr>
        <b/>
        <i/>
        <sz val="10"/>
        <color indexed="10"/>
        <rFont val="Arial"/>
        <family val="2"/>
      </rPr>
      <t xml:space="preserve"> </t>
    </r>
    <r>
      <rPr>
        <b/>
        <i/>
        <sz val="10"/>
        <rFont val="Arial"/>
        <family val="2"/>
      </rPr>
      <t>risultanti dalla somma dei valori indicati nelle celle "</t>
    </r>
    <r>
      <rPr>
        <b/>
        <sz val="10"/>
        <rFont val="Arial"/>
        <family val="2"/>
      </rPr>
      <t>I37</t>
    </r>
    <r>
      <rPr>
        <b/>
        <i/>
        <sz val="10"/>
        <rFont val="Arial"/>
        <family val="2"/>
      </rPr>
      <t>" e "</t>
    </r>
    <r>
      <rPr>
        <b/>
        <sz val="10"/>
        <rFont val="Arial"/>
        <family val="2"/>
      </rPr>
      <t>J37</t>
    </r>
    <r>
      <rPr>
        <b/>
        <i/>
        <sz val="10"/>
        <rFont val="Arial"/>
        <family val="2"/>
      </rPr>
      <t>" della scheda "</t>
    </r>
    <r>
      <rPr>
        <b/>
        <sz val="10"/>
        <rFont val="Arial"/>
        <family val="2"/>
      </rPr>
      <t>Procedimenti disciplinari</t>
    </r>
    <r>
      <rPr>
        <b/>
        <i/>
        <sz val="10"/>
        <rFont val="Arial"/>
        <family val="2"/>
      </rPr>
      <t xml:space="preserve">"  </t>
    </r>
  </si>
  <si>
    <t>Ambito Territoriale di (Città)</t>
  </si>
  <si>
    <t>Riepilogo</t>
  </si>
  <si>
    <r>
      <rPr>
        <b/>
        <sz val="10"/>
        <rFont val="Arial"/>
        <family val="2"/>
      </rPr>
      <t>Allineamento</t>
    </r>
    <r>
      <rPr>
        <sz val="10"/>
        <rFont val="Arial"/>
        <family val="2"/>
      </rPr>
      <t xml:space="preserve"> tra
</t>
    </r>
    <r>
      <rPr>
        <b/>
        <i/>
        <sz val="10"/>
        <rFont val="Arial"/>
        <family val="2"/>
      </rPr>
      <t xml:space="preserve">Numero dei </t>
    </r>
    <r>
      <rPr>
        <b/>
        <i/>
        <sz val="10"/>
        <color rgb="FF0000FF"/>
        <rFont val="Arial"/>
        <family val="2"/>
      </rPr>
      <t>Procedimenti conclusi</t>
    </r>
    <r>
      <rPr>
        <sz val="10"/>
        <rFont val="Arial"/>
        <family val="2"/>
      </rPr>
      <t xml:space="preserve"> 
e
</t>
    </r>
    <r>
      <rPr>
        <b/>
        <i/>
        <sz val="10"/>
        <rFont val="Arial"/>
        <family val="2"/>
      </rPr>
      <t xml:space="preserve">Numero dei </t>
    </r>
    <r>
      <rPr>
        <b/>
        <i/>
        <sz val="10"/>
        <color rgb="FF006600"/>
        <rFont val="Arial"/>
        <family val="2"/>
      </rPr>
      <t xml:space="preserve">Provvedimenti adottati
</t>
    </r>
    <r>
      <rPr>
        <sz val="8"/>
        <color rgb="FFFF0000"/>
        <rFont val="Arial"/>
        <family val="2"/>
      </rPr>
      <t xml:space="preserve">La presenza di un </t>
    </r>
    <r>
      <rPr>
        <i/>
        <sz val="8"/>
        <color rgb="FFFF0000"/>
        <rFont val="Arial"/>
        <family val="2"/>
      </rPr>
      <t>valore numerico</t>
    </r>
    <r>
      <rPr>
        <sz val="8"/>
        <color rgb="FFFF0000"/>
        <rFont val="Arial"/>
        <family val="2"/>
      </rPr>
      <t xml:space="preserve"> in questa colonna segnala valori non allineati.
Nel caso, verificare i valori digitati nella colonna
"</t>
    </r>
    <r>
      <rPr>
        <b/>
        <i/>
        <sz val="8"/>
        <color rgb="FFFF0000"/>
        <rFont val="Arial"/>
        <family val="2"/>
      </rPr>
      <t xml:space="preserve">Procedimenti conclusi"
</t>
    </r>
    <r>
      <rPr>
        <i/>
        <sz val="8"/>
        <color rgb="FFFF0000"/>
        <rFont val="Arial"/>
        <family val="2"/>
      </rPr>
      <t xml:space="preserve">e nelle colonne del quadro
</t>
    </r>
    <r>
      <rPr>
        <b/>
        <i/>
        <sz val="8"/>
        <color rgb="FFFF0000"/>
        <rFont val="Arial"/>
        <family val="2"/>
      </rPr>
      <t>"Provvedimenti adottati"</t>
    </r>
  </si>
  <si>
    <t>Media Penale</t>
  </si>
  <si>
    <t>Media Conclusivo</t>
  </si>
  <si>
    <t>Denominazione Uffici rilevatori</t>
  </si>
  <si>
    <t>Istituzione Scolastica (codice meccanografico e nome Istituto)</t>
  </si>
  <si>
    <t>Abbreviazione Denominazione Uffici rilevatori</t>
  </si>
  <si>
    <t>BAS</t>
  </si>
  <si>
    <t>CAL</t>
  </si>
  <si>
    <t>CAM</t>
  </si>
  <si>
    <t>LAZ</t>
  </si>
  <si>
    <t>LIG</t>
  </si>
  <si>
    <t>LOM</t>
  </si>
  <si>
    <t>MAR</t>
  </si>
  <si>
    <t>MOL</t>
  </si>
  <si>
    <t>PIE</t>
  </si>
  <si>
    <t>PUG</t>
  </si>
  <si>
    <t>SAR</t>
  </si>
  <si>
    <t>SIC</t>
  </si>
  <si>
    <t>TOS</t>
  </si>
  <si>
    <t>VEN</t>
  </si>
  <si>
    <t>FVG</t>
  </si>
  <si>
    <t>ABR</t>
  </si>
  <si>
    <t>ERO</t>
  </si>
  <si>
    <t>UMB</t>
  </si>
  <si>
    <t>VAO</t>
  </si>
  <si>
    <t>BLT</t>
  </si>
  <si>
    <t>BLL</t>
  </si>
  <si>
    <t>PAT</t>
  </si>
  <si>
    <t>Nome File</t>
  </si>
  <si>
    <t>Provincia Autonoma di Bolzano - Direzione Istruzione, Formazione e Cultura ladina</t>
  </si>
  <si>
    <t>Test Dati non presenti/Congruo/0</t>
  </si>
  <si>
    <t>Test Dati</t>
  </si>
  <si>
    <t>Test Ufficio rilevatore</t>
  </si>
  <si>
    <t>Test Dati + Uff. ril.</t>
  </si>
  <si>
    <t>O+P+Q / 3</t>
  </si>
  <si>
    <t>Test</t>
  </si>
  <si>
    <t>Proc. Attivati = Proc. Conclusi</t>
  </si>
  <si>
    <t>Proc. Conclusi = Provv. Adottati</t>
  </si>
  <si>
    <t>Media Penale non presente</t>
  </si>
  <si>
    <t>Media Conclusivo non presente</t>
  </si>
  <si>
    <t>Conteggio</t>
  </si>
  <si>
    <t>Media</t>
  </si>
  <si>
    <r>
      <t>Stato compilazione scheda "</t>
    </r>
    <r>
      <rPr>
        <i/>
        <sz val="8"/>
        <rFont val="Arial"/>
        <family val="2"/>
      </rPr>
      <t>Procedimenti rilevati</t>
    </r>
    <r>
      <rPr>
        <sz val="8"/>
        <rFont val="Arial"/>
        <family val="2"/>
      </rPr>
      <t>"</t>
    </r>
  </si>
  <si>
    <t>A V V I S I</t>
  </si>
  <si>
    <t>C O M P I L A R E   S O L O   L E   C E L L E   D I   C O L O R E   C E L E S T E</t>
  </si>
  <si>
    <t>Ufficio rilevatore:</t>
  </si>
  <si>
    <r>
      <t xml:space="preserve">assistenti amministrativi e tecnici </t>
    </r>
    <r>
      <rPr>
        <b/>
        <i/>
        <vertAlign val="superscript"/>
        <sz val="8"/>
        <rFont val="Arial"/>
        <family val="2"/>
      </rPr>
      <t>3</t>
    </r>
    <r>
      <rPr>
        <i/>
        <vertAlign val="superscript"/>
        <sz val="8"/>
        <rFont val="Arial"/>
        <family val="2"/>
      </rPr>
      <t>)</t>
    </r>
  </si>
  <si>
    <r>
      <t xml:space="preserve">DSGA </t>
    </r>
    <r>
      <rPr>
        <b/>
        <i/>
        <vertAlign val="superscript"/>
        <sz val="8"/>
        <rFont val="Arial"/>
        <family val="2"/>
      </rPr>
      <t>1)</t>
    </r>
    <r>
      <rPr>
        <i/>
        <sz val="8"/>
        <rFont val="Arial"/>
        <family val="2"/>
      </rPr>
      <t xml:space="preserve">
funzionari ed elevata qualificazione </t>
    </r>
    <r>
      <rPr>
        <b/>
        <i/>
        <vertAlign val="superscript"/>
        <sz val="8"/>
        <rFont val="Arial"/>
        <family val="2"/>
      </rPr>
      <t>2</t>
    </r>
    <r>
      <rPr>
        <i/>
        <vertAlign val="superscript"/>
        <sz val="8"/>
        <rFont val="Arial"/>
        <family val="2"/>
      </rPr>
      <t>)</t>
    </r>
  </si>
  <si>
    <t>Riferimento</t>
  </si>
  <si>
    <t>Denominazione</t>
  </si>
  <si>
    <t>A1</t>
  </si>
  <si>
    <t>Scheda</t>
  </si>
  <si>
    <t>Procedimenti rilevati</t>
  </si>
  <si>
    <t>TIPOLOGIA DI PERSONALE SOTTOPOSTO A PROCEDIMENTO DISCIPLINARE</t>
  </si>
  <si>
    <t>A5</t>
  </si>
  <si>
    <t>B5</t>
  </si>
  <si>
    <t>H5</t>
  </si>
  <si>
    <t>B6</t>
  </si>
  <si>
    <t>C6</t>
  </si>
  <si>
    <t>D6</t>
  </si>
  <si>
    <t>E6</t>
  </si>
  <si>
    <t>F6</t>
  </si>
  <si>
    <t>H6</t>
  </si>
  <si>
    <t>A7</t>
  </si>
  <si>
    <t>A8</t>
  </si>
  <si>
    <t>A10</t>
  </si>
  <si>
    <t>A17</t>
  </si>
  <si>
    <t>A11 - A18</t>
  </si>
  <si>
    <t>A12 - A19</t>
  </si>
  <si>
    <t>A13 - A20</t>
  </si>
  <si>
    <t>A14 - A21</t>
  </si>
  <si>
    <t>A39</t>
  </si>
  <si>
    <t>C39</t>
  </si>
  <si>
    <t>I6</t>
  </si>
  <si>
    <t>L6</t>
  </si>
  <si>
    <t>J6</t>
  </si>
  <si>
    <t>K6</t>
  </si>
  <si>
    <r>
      <t xml:space="preserve">Sanzioni di </t>
    </r>
    <r>
      <rPr>
        <b/>
        <sz val="10"/>
        <color rgb="FF0000FF"/>
        <rFont val="Arial"/>
        <family val="2"/>
      </rPr>
      <t>sospensione</t>
    </r>
    <r>
      <rPr>
        <sz val="10"/>
        <rFont val="Arial"/>
        <family val="2"/>
      </rPr>
      <t xml:space="preserve">
dal servizio/insegnamento
fino a 10 giorni</t>
    </r>
  </si>
  <si>
    <t>A28</t>
  </si>
  <si>
    <t>collaboratori/operatori scolastici
operatori dei servizi agrari 4)</t>
  </si>
  <si>
    <t>A38</t>
  </si>
  <si>
    <r>
      <t xml:space="preserve">Sanzioni di maggiore entità
(dalla sospensione dal
servizio/insegnamento
per più di 10 gg. in poi,
esclusi i </t>
    </r>
    <r>
      <rPr>
        <sz val="10"/>
        <color rgb="FFFF0000"/>
        <rFont val="Arial"/>
        <family val="2"/>
      </rPr>
      <t>LICENZIAMENTI</t>
    </r>
    <r>
      <rPr>
        <sz val="10"/>
        <rFont val="Arial"/>
        <family val="2"/>
      </rPr>
      <t xml:space="preserve"> )</t>
    </r>
  </si>
  <si>
    <t>A37</t>
  </si>
  <si>
    <t>A15 - A22 - A29 - A35</t>
  </si>
  <si>
    <t>Infrazioni per sospensioni</t>
  </si>
  <si>
    <t>A9</t>
  </si>
  <si>
    <t>A11</t>
  </si>
  <si>
    <t>A12</t>
  </si>
  <si>
    <t>A13</t>
  </si>
  <si>
    <t>A14</t>
  </si>
  <si>
    <t>A15</t>
  </si>
  <si>
    <t>A16</t>
  </si>
  <si>
    <t>A18</t>
  </si>
  <si>
    <t>A19</t>
  </si>
  <si>
    <t>A20</t>
  </si>
  <si>
    <t>B7</t>
  </si>
  <si>
    <t>C7</t>
  </si>
  <si>
    <r>
      <t xml:space="preserve">assistenti amministrativi e tecnici </t>
    </r>
    <r>
      <rPr>
        <vertAlign val="superscript"/>
        <sz val="10"/>
        <rFont val="Arial"/>
        <family val="2"/>
      </rPr>
      <t>3)</t>
    </r>
  </si>
  <si>
    <r>
      <t xml:space="preserve">collaboratori
operatori </t>
    </r>
    <r>
      <rPr>
        <vertAlign val="superscript"/>
        <sz val="10"/>
        <rFont val="Arial"/>
        <family val="2"/>
      </rPr>
      <t>4)</t>
    </r>
  </si>
  <si>
    <t>A25</t>
  </si>
  <si>
    <t>A26</t>
  </si>
  <si>
    <t>A27</t>
  </si>
  <si>
    <t>A31</t>
  </si>
  <si>
    <t>R7 - A14</t>
  </si>
  <si>
    <t>D7</t>
  </si>
  <si>
    <t>H7</t>
  </si>
  <si>
    <t>L7</t>
  </si>
  <si>
    <t>O7</t>
  </si>
  <si>
    <t>D8 - H8</t>
  </si>
  <si>
    <t>E8 - I8</t>
  </si>
  <si>
    <t>F8 - J8</t>
  </si>
  <si>
    <t>G8 - K8</t>
  </si>
  <si>
    <t>L8</t>
  </si>
  <si>
    <t>M8</t>
  </si>
  <si>
    <t>N8</t>
  </si>
  <si>
    <t>Infrazioni per licenziamenti</t>
  </si>
  <si>
    <t>A21</t>
  </si>
  <si>
    <t>1) DSGA fino al 30/04/2024
2) funzionari ed elevata qualificazione dal 01/05/2024</t>
  </si>
  <si>
    <t>1) DSGA
2) funzionari ed elevata qualificazione</t>
  </si>
  <si>
    <t>3) Assistente amministrativo e assistente tecnico, nonché cuoco, infermiere e guardarobiere
4) Collaboratore scolastico, collaboratore scolastico dei servizi, nonché addetto alle aziende agrarie (fino al 30/04/2024) - Collaboratore, operatore dei servizi agrari, operatore scolastico (dal 01/05/2024)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</si>
</sst>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3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b/>
      <sz val="11"/>
      <color indexed="17"/>
      <name val="Arial"/>
      <family val="2"/>
    </font>
    <font>
      <b/>
      <i/>
      <sz val="11"/>
      <color indexed="12"/>
      <name val="Arial"/>
      <family val="2"/>
    </font>
    <font>
      <sz val="8"/>
      <name val="Arial"/>
      <family val="2"/>
    </font>
    <font>
      <b/>
      <i/>
      <sz val="13"/>
      <name val="Arial"/>
      <family val="2"/>
    </font>
    <font>
      <b/>
      <i/>
      <sz val="10"/>
      <color indexed="10"/>
      <name val="Arial"/>
      <family val="2"/>
    </font>
    <font>
      <b/>
      <i/>
      <sz val="13"/>
      <color indexed="10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9"/>
      <name val="Arial"/>
      <family val="2"/>
    </font>
    <font>
      <sz val="8.5"/>
      <name val="Arial"/>
      <family val="2"/>
    </font>
    <font>
      <b/>
      <sz val="9"/>
      <name val="Arial"/>
      <family val="2"/>
    </font>
    <font>
      <b/>
      <sz val="10"/>
      <color rgb="FFFF0000"/>
      <name val="Arial"/>
      <family val="2"/>
    </font>
    <font>
      <sz val="8"/>
      <color rgb="FFFF0000"/>
      <name val="Arial"/>
      <family val="2"/>
    </font>
    <font>
      <sz val="11"/>
      <color rgb="FF0000FF"/>
      <name val="Arial"/>
      <family val="2"/>
    </font>
    <font>
      <sz val="11"/>
      <color rgb="FF006600"/>
      <name val="Arial"/>
      <family val="2"/>
    </font>
    <font>
      <b/>
      <i/>
      <sz val="10"/>
      <color rgb="FF0000FF"/>
      <name val="Arial"/>
      <family val="2"/>
    </font>
    <font>
      <b/>
      <i/>
      <sz val="10"/>
      <color rgb="FF006600"/>
      <name val="Arial"/>
      <family val="2"/>
    </font>
    <font>
      <b/>
      <i/>
      <sz val="8"/>
      <color rgb="FFFF0000"/>
      <name val="Arial"/>
      <family val="2"/>
    </font>
    <font>
      <b/>
      <sz val="11"/>
      <color rgb="FF0000FF"/>
      <name val="Arial"/>
      <family val="2"/>
    </font>
    <font>
      <b/>
      <sz val="11"/>
      <color rgb="FF006600"/>
      <name val="Arial"/>
      <family val="2"/>
    </font>
    <font>
      <b/>
      <sz val="8"/>
      <color rgb="FFFF0000"/>
      <name val="Arial"/>
      <family val="2"/>
    </font>
    <font>
      <i/>
      <sz val="8"/>
      <color rgb="FFFF0000"/>
      <name val="Arial"/>
      <family val="2"/>
    </font>
    <font>
      <sz val="10"/>
      <color theme="1"/>
      <name val="Arial"/>
      <family val="2"/>
    </font>
    <font>
      <sz val="11"/>
      <color rgb="FF0070C0"/>
      <name val="Arial"/>
      <family val="2"/>
    </font>
    <font>
      <sz val="8"/>
      <color rgb="FF0070C0"/>
      <name val="Arial"/>
      <family val="2"/>
    </font>
    <font>
      <sz val="11"/>
      <color rgb="FFFF0000"/>
      <name val="Arial"/>
      <family val="2"/>
    </font>
    <font>
      <b/>
      <sz val="10"/>
      <color theme="0"/>
      <name val="Arial"/>
      <family val="2"/>
    </font>
    <font>
      <sz val="8"/>
      <color theme="0"/>
      <name val="Arial"/>
      <family val="2"/>
    </font>
    <font>
      <sz val="11"/>
      <name val="Calibri"/>
      <family val="2"/>
    </font>
    <font>
      <b/>
      <sz val="11"/>
      <color rgb="FF0070C0"/>
      <name val="Arial"/>
      <family val="2"/>
    </font>
    <font>
      <sz val="10"/>
      <color theme="1"/>
      <name val="Arial"/>
    </font>
    <font>
      <b/>
      <u/>
      <sz val="12"/>
      <name val="Arial"/>
      <family val="2"/>
    </font>
    <font>
      <i/>
      <vertAlign val="superscript"/>
      <sz val="8"/>
      <name val="Arial"/>
      <family val="2"/>
    </font>
    <font>
      <b/>
      <i/>
      <vertAlign val="superscript"/>
      <sz val="8"/>
      <name val="Arial"/>
      <family val="2"/>
    </font>
    <font>
      <b/>
      <sz val="10"/>
      <color rgb="FF0000FF"/>
      <name val="Arial"/>
      <family val="2"/>
    </font>
    <font>
      <sz val="10"/>
      <color rgb="FFFF0000"/>
      <name val="Arial"/>
      <family val="2"/>
    </font>
    <font>
      <sz val="8"/>
      <name val="Arial"/>
    </font>
    <font>
      <vertAlign val="superscript"/>
      <sz val="10"/>
      <name val="Arial"/>
      <family val="2"/>
    </font>
    <font>
      <sz val="7"/>
      <name val="Arial"/>
      <family val="2"/>
    </font>
    <font>
      <i/>
      <sz val="7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3">
    <xf numFmtId="0" fontId="0" fillId="0" borderId="0" xfId="0"/>
    <xf numFmtId="0" fontId="3" fillId="0" borderId="0" xfId="0" applyFont="1"/>
    <xf numFmtId="1" fontId="3" fillId="0" borderId="16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1" fontId="3" fillId="0" borderId="17" xfId="0" applyNumberFormat="1" applyFont="1" applyBorder="1" applyAlignment="1">
      <alignment horizontal="center" vertical="center"/>
    </xf>
    <xf numFmtId="164" fontId="3" fillId="0" borderId="17" xfId="0" applyNumberFormat="1" applyFont="1" applyBorder="1" applyAlignment="1">
      <alignment horizontal="center" vertical="center"/>
    </xf>
    <xf numFmtId="0" fontId="5" fillId="0" borderId="0" xfId="0" applyFont="1"/>
    <xf numFmtId="1" fontId="3" fillId="0" borderId="0" xfId="0" applyNumberFormat="1" applyFont="1"/>
    <xf numFmtId="0" fontId="3" fillId="0" borderId="20" xfId="0" applyFont="1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27" xfId="0" applyFont="1" applyBorder="1"/>
    <xf numFmtId="0" fontId="0" fillId="0" borderId="20" xfId="0" applyBorder="1"/>
    <xf numFmtId="0" fontId="19" fillId="0" borderId="42" xfId="0" applyFont="1" applyBorder="1" applyAlignment="1">
      <alignment horizontal="center" vertical="center"/>
    </xf>
    <xf numFmtId="1" fontId="3" fillId="0" borderId="39" xfId="0" applyNumberFormat="1" applyFont="1" applyBorder="1" applyAlignment="1">
      <alignment horizontal="center" vertical="center"/>
    </xf>
    <xf numFmtId="1" fontId="3" fillId="0" borderId="27" xfId="0" applyNumberFormat="1" applyFont="1" applyBorder="1" applyAlignment="1">
      <alignment horizontal="center" vertical="center"/>
    </xf>
    <xf numFmtId="164" fontId="3" fillId="0" borderId="27" xfId="0" applyNumberFormat="1" applyFont="1" applyBorder="1" applyAlignment="1">
      <alignment horizontal="center" vertical="center"/>
    </xf>
    <xf numFmtId="0" fontId="9" fillId="0" borderId="22" xfId="0" applyFont="1" applyBorder="1" applyAlignment="1">
      <alignment horizontal="right" vertical="center" wrapText="1"/>
    </xf>
    <xf numFmtId="1" fontId="4" fillId="0" borderId="30" xfId="0" applyNumberFormat="1" applyFont="1" applyBorder="1" applyAlignment="1">
      <alignment horizontal="center" vertical="center"/>
    </xf>
    <xf numFmtId="1" fontId="4" fillId="0" borderId="16" xfId="0" applyNumberFormat="1" applyFont="1" applyBorder="1" applyAlignment="1">
      <alignment horizontal="center" vertical="center"/>
    </xf>
    <xf numFmtId="1" fontId="3" fillId="0" borderId="21" xfId="0" applyNumberFormat="1" applyFont="1" applyBorder="1" applyAlignment="1">
      <alignment horizontal="center" vertical="center"/>
    </xf>
    <xf numFmtId="1" fontId="4" fillId="0" borderId="43" xfId="0" applyNumberFormat="1" applyFont="1" applyBorder="1" applyAlignment="1">
      <alignment horizontal="center" vertical="center"/>
    </xf>
    <xf numFmtId="1" fontId="3" fillId="0" borderId="44" xfId="0" applyNumberFormat="1" applyFont="1" applyBorder="1" applyAlignment="1">
      <alignment horizontal="center" vertical="center"/>
    </xf>
    <xf numFmtId="164" fontId="3" fillId="0" borderId="31" xfId="0" applyNumberFormat="1" applyFont="1" applyBorder="1" applyAlignment="1">
      <alignment horizontal="center" vertical="center"/>
    </xf>
    <xf numFmtId="1" fontId="3" fillId="0" borderId="30" xfId="0" applyNumberFormat="1" applyFont="1" applyBorder="1" applyAlignment="1">
      <alignment horizontal="center" vertical="center"/>
    </xf>
    <xf numFmtId="164" fontId="4" fillId="2" borderId="31" xfId="0" applyNumberFormat="1" applyFont="1" applyFill="1" applyBorder="1" applyAlignment="1">
      <alignment horizontal="center" vertical="center"/>
    </xf>
    <xf numFmtId="164" fontId="4" fillId="2" borderId="9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21" xfId="0" applyNumberFormat="1" applyFont="1" applyBorder="1" applyAlignment="1">
      <alignment horizontal="center" vertical="center"/>
    </xf>
    <xf numFmtId="1" fontId="3" fillId="0" borderId="45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1" fontId="4" fillId="4" borderId="30" xfId="0" applyNumberFormat="1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1" fontId="4" fillId="5" borderId="30" xfId="0" applyNumberFormat="1" applyFont="1" applyFill="1" applyBorder="1" applyAlignment="1">
      <alignment horizontal="center" vertical="center"/>
    </xf>
    <xf numFmtId="1" fontId="1" fillId="3" borderId="50" xfId="0" applyNumberFormat="1" applyFont="1" applyFill="1" applyBorder="1" applyAlignment="1">
      <alignment horizontal="center" vertical="center" wrapText="1"/>
    </xf>
    <xf numFmtId="1" fontId="1" fillId="3" borderId="56" xfId="0" applyNumberFormat="1" applyFont="1" applyFill="1" applyBorder="1" applyAlignment="1">
      <alignment horizontal="center" vertical="center" wrapText="1"/>
    </xf>
    <xf numFmtId="1" fontId="1" fillId="3" borderId="46" xfId="0" applyNumberFormat="1" applyFont="1" applyFill="1" applyBorder="1" applyAlignment="1">
      <alignment horizontal="center" vertical="center" wrapText="1"/>
    </xf>
    <xf numFmtId="1" fontId="1" fillId="3" borderId="41" xfId="0" applyNumberFormat="1" applyFont="1" applyFill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/>
    </xf>
    <xf numFmtId="1" fontId="1" fillId="3" borderId="24" xfId="0" applyNumberFormat="1" applyFont="1" applyFill="1" applyBorder="1" applyAlignment="1">
      <alignment horizontal="center" vertical="center" wrapText="1"/>
    </xf>
    <xf numFmtId="0" fontId="12" fillId="0" borderId="40" xfId="0" applyFont="1" applyBorder="1" applyAlignment="1">
      <alignment horizontal="left" vertical="top" wrapText="1"/>
    </xf>
    <xf numFmtId="0" fontId="12" fillId="0" borderId="12" xfId="0" applyFont="1" applyBorder="1" applyAlignment="1">
      <alignment horizontal="left" vertical="center" wrapText="1"/>
    </xf>
    <xf numFmtId="0" fontId="16" fillId="0" borderId="43" xfId="0" applyFont="1" applyBorder="1" applyAlignment="1">
      <alignment horizontal="right" vertical="center"/>
    </xf>
    <xf numFmtId="0" fontId="16" fillId="0" borderId="0" xfId="0" applyFont="1" applyAlignment="1">
      <alignment horizontal="center" vertical="center" wrapText="1"/>
    </xf>
    <xf numFmtId="0" fontId="3" fillId="3" borderId="40" xfId="0" applyFont="1" applyFill="1" applyBorder="1" applyAlignment="1">
      <alignment horizontal="center" vertical="center" wrapText="1"/>
    </xf>
    <xf numFmtId="0" fontId="20" fillId="0" borderId="49" xfId="0" applyFont="1" applyBorder="1" applyAlignment="1">
      <alignment horizontal="left" vertical="center" wrapText="1"/>
    </xf>
    <xf numFmtId="0" fontId="20" fillId="0" borderId="42" xfId="0" applyFont="1" applyBorder="1" applyAlignment="1">
      <alignment horizontal="left" vertical="center" wrapText="1"/>
    </xf>
    <xf numFmtId="0" fontId="20" fillId="0" borderId="33" xfId="0" applyFont="1" applyBorder="1" applyAlignment="1">
      <alignment horizontal="left" vertical="center" wrapText="1"/>
    </xf>
    <xf numFmtId="0" fontId="20" fillId="0" borderId="32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40" xfId="0" applyFont="1" applyBorder="1" applyAlignment="1">
      <alignment horizontal="center" vertical="center" wrapText="1"/>
    </xf>
    <xf numFmtId="0" fontId="21" fillId="0" borderId="43" xfId="0" applyFont="1" applyBorder="1" applyAlignment="1">
      <alignment horizontal="right" vertical="center" wrapText="1"/>
    </xf>
    <xf numFmtId="0" fontId="21" fillId="0" borderId="9" xfId="0" applyFont="1" applyBorder="1" applyAlignment="1">
      <alignment horizontal="right" vertical="center" wrapText="1"/>
    </xf>
    <xf numFmtId="0" fontId="21" fillId="0" borderId="24" xfId="0" applyFont="1" applyBorder="1" applyAlignment="1">
      <alignment horizontal="center" vertical="center" wrapText="1"/>
    </xf>
    <xf numFmtId="0" fontId="22" fillId="0" borderId="58" xfId="0" applyFont="1" applyBorder="1" applyAlignment="1">
      <alignment horizontal="left" wrapText="1"/>
    </xf>
    <xf numFmtId="0" fontId="23" fillId="6" borderId="8" xfId="0" applyFont="1" applyFill="1" applyBorder="1"/>
    <xf numFmtId="1" fontId="23" fillId="6" borderId="8" xfId="0" applyNumberFormat="1" applyFont="1" applyFill="1" applyBorder="1" applyAlignment="1">
      <alignment horizontal="center" vertical="center"/>
    </xf>
    <xf numFmtId="1" fontId="23" fillId="6" borderId="43" xfId="0" applyNumberFormat="1" applyFont="1" applyFill="1" applyBorder="1" applyAlignment="1">
      <alignment horizontal="center" vertical="center"/>
    </xf>
    <xf numFmtId="1" fontId="23" fillId="6" borderId="30" xfId="0" applyNumberFormat="1" applyFont="1" applyFill="1" applyBorder="1" applyAlignment="1">
      <alignment horizontal="center" vertical="center"/>
    </xf>
    <xf numFmtId="1" fontId="23" fillId="6" borderId="31" xfId="0" applyNumberFormat="1" applyFont="1" applyFill="1" applyBorder="1" applyAlignment="1">
      <alignment horizontal="center" vertical="center"/>
    </xf>
    <xf numFmtId="9" fontId="17" fillId="6" borderId="31" xfId="0" applyNumberFormat="1" applyFont="1" applyFill="1" applyBorder="1" applyAlignment="1">
      <alignment horizontal="center" vertical="center"/>
    </xf>
    <xf numFmtId="1" fontId="17" fillId="0" borderId="49" xfId="0" applyNumberFormat="1" applyFont="1" applyBorder="1" applyAlignment="1">
      <alignment horizontal="center" vertical="center"/>
    </xf>
    <xf numFmtId="9" fontId="17" fillId="0" borderId="54" xfId="0" applyNumberFormat="1" applyFont="1" applyBorder="1" applyAlignment="1">
      <alignment horizontal="center" vertical="center"/>
    </xf>
    <xf numFmtId="1" fontId="17" fillId="0" borderId="42" xfId="0" applyNumberFormat="1" applyFont="1" applyBorder="1" applyAlignment="1">
      <alignment horizontal="center" vertical="center"/>
    </xf>
    <xf numFmtId="9" fontId="17" fillId="0" borderId="38" xfId="0" applyNumberFormat="1" applyFont="1" applyBorder="1" applyAlignment="1">
      <alignment horizontal="center" vertical="center"/>
    </xf>
    <xf numFmtId="1" fontId="17" fillId="0" borderId="51" xfId="0" applyNumberFormat="1" applyFont="1" applyBorder="1" applyAlignment="1">
      <alignment horizontal="center" vertical="center"/>
    </xf>
    <xf numFmtId="9" fontId="17" fillId="0" borderId="53" xfId="0" applyNumberFormat="1" applyFont="1" applyBorder="1" applyAlignment="1">
      <alignment horizontal="center" vertical="center"/>
    </xf>
    <xf numFmtId="1" fontId="17" fillId="3" borderId="43" xfId="0" applyNumberFormat="1" applyFont="1" applyFill="1" applyBorder="1" applyAlignment="1">
      <alignment horizontal="center" vertical="center"/>
    </xf>
    <xf numFmtId="9" fontId="17" fillId="3" borderId="46" xfId="0" applyNumberFormat="1" applyFont="1" applyFill="1" applyBorder="1" applyAlignment="1">
      <alignment horizontal="center" vertical="center"/>
    </xf>
    <xf numFmtId="1" fontId="17" fillId="2" borderId="35" xfId="0" applyNumberFormat="1" applyFont="1" applyFill="1" applyBorder="1" applyAlignment="1">
      <alignment horizontal="right"/>
    </xf>
    <xf numFmtId="9" fontId="17" fillId="2" borderId="36" xfId="0" applyNumberFormat="1" applyFont="1" applyFill="1" applyBorder="1"/>
    <xf numFmtId="1" fontId="17" fillId="2" borderId="20" xfId="0" applyNumberFormat="1" applyFont="1" applyFill="1" applyBorder="1" applyAlignment="1">
      <alignment horizontal="right"/>
    </xf>
    <xf numFmtId="9" fontId="17" fillId="2" borderId="26" xfId="0" applyNumberFormat="1" applyFont="1" applyFill="1" applyBorder="1"/>
    <xf numFmtId="1" fontId="17" fillId="2" borderId="39" xfId="0" applyNumberFormat="1" applyFont="1" applyFill="1" applyBorder="1" applyAlignment="1">
      <alignment horizontal="right"/>
    </xf>
    <xf numFmtId="9" fontId="17" fillId="2" borderId="55" xfId="0" applyNumberFormat="1" applyFont="1" applyFill="1" applyBorder="1"/>
    <xf numFmtId="1" fontId="17" fillId="0" borderId="48" xfId="0" applyNumberFormat="1" applyFont="1" applyBorder="1" applyAlignment="1">
      <alignment horizontal="center" vertical="center"/>
    </xf>
    <xf numFmtId="0" fontId="12" fillId="0" borderId="0" xfId="0" applyFont="1"/>
    <xf numFmtId="1" fontId="4" fillId="0" borderId="0" xfId="0" applyNumberFormat="1" applyFont="1" applyAlignment="1" applyProtection="1">
      <alignment horizontal="center"/>
      <protection hidden="1"/>
    </xf>
    <xf numFmtId="1" fontId="31" fillId="0" borderId="0" xfId="0" applyNumberFormat="1" applyFont="1" applyAlignment="1" applyProtection="1">
      <alignment horizontal="center"/>
      <protection hidden="1"/>
    </xf>
    <xf numFmtId="1" fontId="32" fillId="0" borderId="0" xfId="0" applyNumberFormat="1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3" fillId="0" borderId="0" xfId="0" applyFont="1" applyProtection="1">
      <protection hidden="1"/>
    </xf>
    <xf numFmtId="1" fontId="1" fillId="0" borderId="42" xfId="0" applyNumberFormat="1" applyFont="1" applyBorder="1" applyAlignment="1">
      <alignment horizontal="center" vertical="center"/>
    </xf>
    <xf numFmtId="9" fontId="1" fillId="0" borderId="38" xfId="0" applyNumberFormat="1" applyFont="1" applyBorder="1" applyAlignment="1">
      <alignment horizontal="center" vertical="center"/>
    </xf>
    <xf numFmtId="9" fontId="1" fillId="0" borderId="53" xfId="0" applyNumberFormat="1" applyFont="1" applyBorder="1" applyAlignment="1">
      <alignment horizontal="center" vertical="center"/>
    </xf>
    <xf numFmtId="1" fontId="1" fillId="7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7" borderId="42" xfId="0" applyNumberFormat="1" applyFont="1" applyFill="1" applyBorder="1" applyAlignment="1" applyProtection="1">
      <alignment horizontal="center" vertical="center" wrapText="1"/>
      <protection locked="0"/>
    </xf>
    <xf numFmtId="1" fontId="1" fillId="7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7" borderId="38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hidden="1"/>
    </xf>
    <xf numFmtId="1" fontId="23" fillId="0" borderId="43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 wrapText="1"/>
    </xf>
    <xf numFmtId="49" fontId="3" fillId="0" borderId="20" xfId="0" applyNumberFormat="1" applyFont="1" applyBorder="1" applyAlignment="1">
      <alignment wrapText="1"/>
    </xf>
    <xf numFmtId="49" fontId="3" fillId="0" borderId="0" xfId="0" applyNumberFormat="1" applyFont="1" applyAlignment="1">
      <alignment wrapText="1"/>
    </xf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12" fillId="0" borderId="0" xfId="0" applyFont="1" applyProtection="1">
      <protection hidden="1"/>
    </xf>
    <xf numFmtId="0" fontId="18" fillId="0" borderId="34" xfId="0" applyFont="1" applyBorder="1" applyAlignment="1">
      <alignment horizontal="center" vertical="center" textRotation="90" wrapText="1"/>
    </xf>
    <xf numFmtId="0" fontId="19" fillId="0" borderId="51" xfId="0" applyFont="1" applyBorder="1" applyAlignment="1">
      <alignment horizontal="center" vertical="center"/>
    </xf>
    <xf numFmtId="1" fontId="17" fillId="0" borderId="32" xfId="0" applyNumberFormat="1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1" fontId="1" fillId="0" borderId="40" xfId="0" applyNumberFormat="1" applyFont="1" applyBorder="1" applyAlignment="1" applyProtection="1">
      <alignment horizontal="center" vertical="center" wrapText="1"/>
      <protection locked="0"/>
    </xf>
    <xf numFmtId="1" fontId="1" fillId="0" borderId="32" xfId="0" applyNumberFormat="1" applyFont="1" applyBorder="1" applyAlignment="1" applyProtection="1">
      <alignment horizontal="center" vertical="center" wrapText="1"/>
      <protection locked="0"/>
    </xf>
    <xf numFmtId="1" fontId="1" fillId="0" borderId="28" xfId="0" applyNumberFormat="1" applyFont="1" applyBorder="1" applyAlignment="1" applyProtection="1">
      <alignment horizontal="center" vertical="center" wrapText="1"/>
      <protection locked="0"/>
    </xf>
    <xf numFmtId="1" fontId="1" fillId="0" borderId="41" xfId="0" applyNumberFormat="1" applyFont="1" applyBorder="1" applyAlignment="1" applyProtection="1">
      <alignment horizontal="center" vertical="center" wrapText="1"/>
      <protection locked="0"/>
    </xf>
    <xf numFmtId="1" fontId="1" fillId="0" borderId="42" xfId="0" applyNumberFormat="1" applyFont="1" applyBorder="1" applyAlignment="1" applyProtection="1">
      <alignment horizontal="center" vertical="center" wrapText="1"/>
      <protection locked="0"/>
    </xf>
    <xf numFmtId="1" fontId="1" fillId="0" borderId="1" xfId="0" applyNumberFormat="1" applyFont="1" applyBorder="1" applyAlignment="1" applyProtection="1">
      <alignment horizontal="center" vertical="center" wrapText="1"/>
      <protection locked="0"/>
    </xf>
    <xf numFmtId="1" fontId="1" fillId="0" borderId="38" xfId="0" applyNumberFormat="1" applyFont="1" applyBorder="1" applyAlignment="1" applyProtection="1">
      <alignment horizontal="center" vertical="center" wrapText="1"/>
      <protection locked="0"/>
    </xf>
    <xf numFmtId="1" fontId="1" fillId="0" borderId="49" xfId="0" applyNumberFormat="1" applyFont="1" applyBorder="1" applyAlignment="1" applyProtection="1">
      <alignment horizontal="center" vertical="center" wrapText="1"/>
      <protection locked="0"/>
    </xf>
    <xf numFmtId="1" fontId="1" fillId="0" borderId="6" xfId="0" applyNumberFormat="1" applyFont="1" applyBorder="1" applyAlignment="1" applyProtection="1">
      <alignment horizontal="center" vertical="center" wrapText="1"/>
      <protection locked="0"/>
    </xf>
    <xf numFmtId="1" fontId="1" fillId="0" borderId="54" xfId="0" applyNumberFormat="1" applyFont="1" applyBorder="1" applyAlignment="1" applyProtection="1">
      <alignment horizontal="center" vertical="center" wrapText="1"/>
      <protection locked="0"/>
    </xf>
    <xf numFmtId="1" fontId="1" fillId="0" borderId="60" xfId="0" applyNumberFormat="1" applyFont="1" applyBorder="1" applyAlignment="1" applyProtection="1">
      <alignment horizontal="center" vertical="center" wrapText="1"/>
      <protection locked="0"/>
    </xf>
    <xf numFmtId="1" fontId="1" fillId="0" borderId="61" xfId="0" applyNumberFormat="1" applyFont="1" applyBorder="1" applyAlignment="1" applyProtection="1">
      <alignment horizontal="center" vertical="center" wrapText="1"/>
      <protection locked="0"/>
    </xf>
    <xf numFmtId="1" fontId="1" fillId="0" borderId="57" xfId="0" applyNumberFormat="1" applyFont="1" applyBorder="1" applyAlignment="1" applyProtection="1">
      <alignment horizontal="center" vertical="center" wrapText="1"/>
      <protection locked="0"/>
    </xf>
    <xf numFmtId="1" fontId="1" fillId="0" borderId="62" xfId="0" applyNumberFormat="1" applyFont="1" applyBorder="1" applyAlignment="1" applyProtection="1">
      <alignment horizontal="center" vertical="center" wrapText="1"/>
      <protection locked="0"/>
    </xf>
    <xf numFmtId="1" fontId="1" fillId="0" borderId="13" xfId="0" applyNumberFormat="1" applyFont="1" applyBorder="1" applyAlignment="1" applyProtection="1">
      <alignment horizontal="center" vertical="center" wrapText="1"/>
      <protection locked="0"/>
    </xf>
    <xf numFmtId="1" fontId="1" fillId="0" borderId="63" xfId="0" applyNumberFormat="1" applyFont="1" applyBorder="1" applyAlignment="1" applyProtection="1">
      <alignment horizontal="center" vertical="center" wrapText="1"/>
      <protection locked="0"/>
    </xf>
    <xf numFmtId="1" fontId="1" fillId="0" borderId="64" xfId="0" applyNumberFormat="1" applyFont="1" applyBorder="1" applyAlignment="1" applyProtection="1">
      <alignment horizontal="center" vertical="center" wrapText="1"/>
      <protection locked="0"/>
    </xf>
    <xf numFmtId="1" fontId="1" fillId="0" borderId="6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1" fontId="1" fillId="0" borderId="12" xfId="0" applyNumberFormat="1" applyFont="1" applyBorder="1" applyAlignment="1" applyProtection="1">
      <alignment horizontal="center" vertical="center" wrapText="1"/>
      <protection locked="0"/>
    </xf>
    <xf numFmtId="1" fontId="1" fillId="0" borderId="66" xfId="0" applyNumberFormat="1" applyFont="1" applyBorder="1" applyAlignment="1" applyProtection="1">
      <alignment horizontal="center" vertical="center" wrapText="1"/>
      <protection locked="0"/>
    </xf>
    <xf numFmtId="1" fontId="1" fillId="0" borderId="11" xfId="0" applyNumberFormat="1" applyFont="1" applyBorder="1" applyAlignment="1" applyProtection="1">
      <alignment horizontal="center" vertical="center" wrapText="1"/>
      <protection locked="0"/>
    </xf>
    <xf numFmtId="1" fontId="19" fillId="0" borderId="0" xfId="0" applyNumberFormat="1" applyFont="1" applyAlignment="1">
      <alignment horizontal="center" vertical="center" wrapText="1"/>
    </xf>
    <xf numFmtId="1" fontId="1" fillId="7" borderId="15" xfId="0" applyNumberFormat="1" applyFont="1" applyFill="1" applyBorder="1" applyAlignment="1" applyProtection="1">
      <alignment horizontal="center" vertical="center" wrapText="1"/>
      <protection locked="0"/>
    </xf>
    <xf numFmtId="1" fontId="1" fillId="7" borderId="51" xfId="0" applyNumberFormat="1" applyFont="1" applyFill="1" applyBorder="1" applyAlignment="1" applyProtection="1">
      <alignment horizontal="center" vertical="center" wrapText="1"/>
      <protection locked="0"/>
    </xf>
    <xf numFmtId="1" fontId="1" fillId="7" borderId="2" xfId="0" applyNumberFormat="1" applyFont="1" applyFill="1" applyBorder="1" applyAlignment="1" applyProtection="1">
      <alignment horizontal="center" vertical="center" wrapText="1"/>
      <protection locked="0"/>
    </xf>
    <xf numFmtId="1" fontId="1" fillId="7" borderId="53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67" xfId="0" applyNumberFormat="1" applyFont="1" applyBorder="1" applyAlignment="1">
      <alignment horizontal="center" vertical="center"/>
    </xf>
    <xf numFmtId="1" fontId="7" fillId="6" borderId="8" xfId="0" applyNumberFormat="1" applyFont="1" applyFill="1" applyBorder="1" applyAlignment="1">
      <alignment horizontal="center" vertical="center"/>
    </xf>
    <xf numFmtId="1" fontId="7" fillId="6" borderId="43" xfId="0" applyNumberFormat="1" applyFont="1" applyFill="1" applyBorder="1" applyAlignment="1">
      <alignment horizontal="center" vertical="center"/>
    </xf>
    <xf numFmtId="1" fontId="7" fillId="6" borderId="30" xfId="0" applyNumberFormat="1" applyFont="1" applyFill="1" applyBorder="1" applyAlignment="1">
      <alignment horizontal="center" vertical="center"/>
    </xf>
    <xf numFmtId="1" fontId="7" fillId="6" borderId="31" xfId="0" applyNumberFormat="1" applyFont="1" applyFill="1" applyBorder="1" applyAlignment="1">
      <alignment horizontal="center" vertical="center"/>
    </xf>
    <xf numFmtId="0" fontId="7" fillId="6" borderId="8" xfId="0" applyFont="1" applyFill="1" applyBorder="1" applyAlignment="1">
      <alignment vertical="center"/>
    </xf>
    <xf numFmtId="1" fontId="7" fillId="0" borderId="35" xfId="0" applyNumberFormat="1" applyFont="1" applyBorder="1" applyAlignment="1">
      <alignment horizontal="center" vertical="center"/>
    </xf>
    <xf numFmtId="1" fontId="7" fillId="0" borderId="56" xfId="0" applyNumberFormat="1" applyFont="1" applyBorder="1" applyAlignment="1">
      <alignment horizontal="center" vertical="center"/>
    </xf>
    <xf numFmtId="1" fontId="7" fillId="0" borderId="46" xfId="0" applyNumberFormat="1" applyFont="1" applyBorder="1" applyAlignment="1">
      <alignment horizontal="center" vertical="center"/>
    </xf>
    <xf numFmtId="1" fontId="7" fillId="0" borderId="67" xfId="0" applyNumberFormat="1" applyFont="1" applyBorder="1" applyAlignment="1">
      <alignment horizontal="center" vertical="center"/>
    </xf>
    <xf numFmtId="1" fontId="7" fillId="0" borderId="13" xfId="0" applyNumberFormat="1" applyFont="1" applyBorder="1" applyAlignment="1">
      <alignment horizontal="center" vertical="center"/>
    </xf>
    <xf numFmtId="1" fontId="19" fillId="0" borderId="70" xfId="0" applyNumberFormat="1" applyFont="1" applyBorder="1" applyAlignment="1">
      <alignment horizontal="center" vertical="center" wrapText="1"/>
    </xf>
    <xf numFmtId="1" fontId="7" fillId="0" borderId="50" xfId="0" applyNumberFormat="1" applyFont="1" applyBorder="1" applyAlignment="1">
      <alignment horizontal="center" vertical="center"/>
    </xf>
    <xf numFmtId="1" fontId="19" fillId="0" borderId="68" xfId="0" applyNumberFormat="1" applyFont="1" applyBorder="1" applyAlignment="1">
      <alignment horizontal="center" vertical="center" wrapText="1"/>
    </xf>
    <xf numFmtId="1" fontId="7" fillId="0" borderId="14" xfId="0" applyNumberFormat="1" applyFont="1" applyBorder="1" applyAlignment="1">
      <alignment horizontal="center" vertical="center"/>
    </xf>
    <xf numFmtId="1" fontId="3" fillId="8" borderId="30" xfId="0" applyNumberFormat="1" applyFont="1" applyFill="1" applyBorder="1" applyAlignment="1" applyProtection="1">
      <alignment horizontal="center" vertical="center"/>
      <protection locked="0"/>
    </xf>
    <xf numFmtId="1" fontId="3" fillId="8" borderId="32" xfId="0" applyNumberFormat="1" applyFont="1" applyFill="1" applyBorder="1" applyAlignment="1" applyProtection="1">
      <alignment horizontal="center" vertical="center"/>
      <protection locked="0"/>
    </xf>
    <xf numFmtId="1" fontId="3" fillId="8" borderId="28" xfId="0" applyNumberFormat="1" applyFont="1" applyFill="1" applyBorder="1" applyAlignment="1" applyProtection="1">
      <alignment horizontal="center" vertical="center"/>
      <protection locked="0"/>
    </xf>
    <xf numFmtId="1" fontId="3" fillId="8" borderId="31" xfId="0" applyNumberFormat="1" applyFont="1" applyFill="1" applyBorder="1" applyAlignment="1" applyProtection="1">
      <alignment horizontal="center" vertical="center"/>
      <protection locked="0"/>
    </xf>
    <xf numFmtId="1" fontId="3" fillId="8" borderId="42" xfId="0" applyNumberFormat="1" applyFont="1" applyFill="1" applyBorder="1" applyAlignment="1" applyProtection="1">
      <alignment horizontal="center" vertical="center"/>
      <protection locked="0"/>
    </xf>
    <xf numFmtId="1" fontId="3" fillId="8" borderId="1" xfId="0" applyNumberFormat="1" applyFont="1" applyFill="1" applyBorder="1" applyAlignment="1" applyProtection="1">
      <alignment horizontal="center" vertical="center"/>
      <protection locked="0"/>
    </xf>
    <xf numFmtId="1" fontId="3" fillId="8" borderId="33" xfId="0" applyNumberFormat="1" applyFont="1" applyFill="1" applyBorder="1" applyAlignment="1" applyProtection="1">
      <alignment horizontal="center" vertical="center"/>
      <protection locked="0"/>
    </xf>
    <xf numFmtId="1" fontId="3" fillId="8" borderId="29" xfId="0" applyNumberFormat="1" applyFont="1" applyFill="1" applyBorder="1" applyAlignment="1" applyProtection="1">
      <alignment horizontal="center" vertical="center"/>
      <protection locked="0"/>
    </xf>
    <xf numFmtId="1" fontId="3" fillId="8" borderId="41" xfId="0" applyNumberFormat="1" applyFont="1" applyFill="1" applyBorder="1" applyAlignment="1" applyProtection="1">
      <alignment horizontal="center" vertical="center"/>
      <protection locked="0"/>
    </xf>
    <xf numFmtId="1" fontId="3" fillId="0" borderId="20" xfId="0" applyNumberFormat="1" applyFont="1" applyBorder="1" applyAlignment="1">
      <alignment horizontal="center" vertical="center"/>
    </xf>
    <xf numFmtId="0" fontId="16" fillId="0" borderId="26" xfId="0" applyFont="1" applyBorder="1" applyAlignment="1">
      <alignment vertical="top"/>
    </xf>
    <xf numFmtId="0" fontId="36" fillId="0" borderId="0" xfId="0" applyFont="1"/>
    <xf numFmtId="164" fontId="36" fillId="0" borderId="0" xfId="0" applyNumberFormat="1" applyFont="1"/>
    <xf numFmtId="0" fontId="37" fillId="0" borderId="0" xfId="0" applyFont="1"/>
    <xf numFmtId="0" fontId="38" fillId="0" borderId="0" xfId="0" applyFont="1"/>
    <xf numFmtId="1" fontId="38" fillId="0" borderId="0" xfId="0" applyNumberFormat="1" applyFont="1"/>
    <xf numFmtId="0" fontId="25" fillId="0" borderId="0" xfId="0" applyFont="1"/>
    <xf numFmtId="1" fontId="36" fillId="0" borderId="0" xfId="0" applyNumberFormat="1" applyFont="1"/>
    <xf numFmtId="0" fontId="35" fillId="9" borderId="72" xfId="0" applyFont="1" applyFill="1" applyBorder="1" applyProtection="1">
      <protection hidden="1"/>
    </xf>
    <xf numFmtId="0" fontId="1" fillId="0" borderId="0" xfId="0" applyFont="1" applyAlignment="1" applyProtection="1">
      <alignment vertical="top"/>
      <protection hidden="1"/>
    </xf>
    <xf numFmtId="0" fontId="0" fillId="0" borderId="0" xfId="0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39" fillId="10" borderId="72" xfId="0" applyFont="1" applyFill="1" applyBorder="1" applyAlignment="1" applyProtection="1">
      <alignment horizontal="center" vertical="top" wrapText="1"/>
      <protection hidden="1"/>
    </xf>
    <xf numFmtId="0" fontId="39" fillId="10" borderId="72" xfId="0" applyFont="1" applyFill="1" applyBorder="1" applyAlignment="1" applyProtection="1">
      <alignment vertical="top" wrapText="1"/>
      <protection hidden="1"/>
    </xf>
    <xf numFmtId="0" fontId="35" fillId="9" borderId="72" xfId="0" applyFont="1" applyFill="1" applyBorder="1" applyAlignment="1" applyProtection="1">
      <alignment horizontal="center"/>
      <protection hidden="1"/>
    </xf>
    <xf numFmtId="0" fontId="35" fillId="0" borderId="72" xfId="0" applyFont="1" applyBorder="1" applyAlignment="1" applyProtection="1">
      <alignment horizontal="center"/>
      <protection hidden="1"/>
    </xf>
    <xf numFmtId="1" fontId="4" fillId="0" borderId="11" xfId="0" applyNumberFormat="1" applyFont="1" applyBorder="1" applyAlignment="1" applyProtection="1">
      <alignment horizontal="center" vertical="center"/>
      <protection hidden="1"/>
    </xf>
    <xf numFmtId="1" fontId="1" fillId="0" borderId="73" xfId="0" applyNumberFormat="1" applyFont="1" applyBorder="1" applyAlignment="1" applyProtection="1">
      <alignment horizontal="center" vertical="center" wrapText="1"/>
      <protection locked="0"/>
    </xf>
    <xf numFmtId="1" fontId="1" fillId="0" borderId="74" xfId="0" applyNumberFormat="1" applyFont="1" applyBorder="1" applyAlignment="1" applyProtection="1">
      <alignment horizontal="center" vertical="center" wrapText="1"/>
      <protection locked="0"/>
    </xf>
    <xf numFmtId="1" fontId="1" fillId="3" borderId="32" xfId="0" applyNumberFormat="1" applyFont="1" applyFill="1" applyBorder="1" applyAlignment="1">
      <alignment horizontal="center" vertical="center" wrapText="1"/>
    </xf>
    <xf numFmtId="1" fontId="1" fillId="0" borderId="75" xfId="0" applyNumberFormat="1" applyFont="1" applyBorder="1" applyAlignment="1" applyProtection="1">
      <alignment horizontal="center" vertical="center" wrapText="1"/>
      <protection locked="0"/>
    </xf>
    <xf numFmtId="1" fontId="1" fillId="0" borderId="76" xfId="0" applyNumberFormat="1" applyFont="1" applyBorder="1" applyAlignment="1" applyProtection="1">
      <alignment horizontal="center" vertical="center" wrapText="1"/>
      <protection locked="0"/>
    </xf>
    <xf numFmtId="1" fontId="1" fillId="0" borderId="77" xfId="0" applyNumberFormat="1" applyFont="1" applyBorder="1" applyAlignment="1" applyProtection="1">
      <alignment horizontal="center" vertical="center" wrapText="1"/>
      <protection locked="0"/>
    </xf>
    <xf numFmtId="1" fontId="1" fillId="0" borderId="78" xfId="0" applyNumberFormat="1" applyFont="1" applyBorder="1" applyAlignment="1" applyProtection="1">
      <alignment horizontal="center" vertical="center" wrapText="1"/>
      <protection locked="0"/>
    </xf>
    <xf numFmtId="1" fontId="19" fillId="0" borderId="39" xfId="0" applyNumberFormat="1" applyFont="1" applyBorder="1" applyAlignment="1">
      <alignment horizontal="center" vertical="center" wrapText="1"/>
    </xf>
    <xf numFmtId="1" fontId="19" fillId="0" borderId="79" xfId="0" applyNumberFormat="1" applyFont="1" applyBorder="1" applyAlignment="1">
      <alignment horizontal="center" vertical="center" wrapText="1"/>
    </xf>
    <xf numFmtId="0" fontId="40" fillId="0" borderId="0" xfId="0" applyFont="1" applyAlignment="1">
      <alignment horizontal="left"/>
    </xf>
    <xf numFmtId="1" fontId="3" fillId="0" borderId="71" xfId="0" applyNumberFormat="1" applyFont="1" applyBorder="1" applyAlignment="1">
      <alignment horizontal="center" vertical="center"/>
    </xf>
    <xf numFmtId="1" fontId="3" fillId="0" borderId="68" xfId="0" applyNumberFormat="1" applyFont="1" applyBorder="1" applyAlignment="1">
      <alignment horizontal="center" vertical="center"/>
    </xf>
    <xf numFmtId="1" fontId="3" fillId="0" borderId="79" xfId="0" applyNumberFormat="1" applyFont="1" applyBorder="1" applyAlignment="1">
      <alignment horizontal="center" vertical="center"/>
    </xf>
    <xf numFmtId="1" fontId="3" fillId="0" borderId="55" xfId="0" applyNumberFormat="1" applyFont="1" applyBorder="1" applyAlignment="1">
      <alignment horizontal="center" vertical="center"/>
    </xf>
    <xf numFmtId="1" fontId="5" fillId="0" borderId="20" xfId="0" applyNumberFormat="1" applyFont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" fontId="3" fillId="8" borderId="38" xfId="0" applyNumberFormat="1" applyFont="1" applyFill="1" applyBorder="1" applyAlignment="1" applyProtection="1">
      <alignment horizontal="center" vertical="center"/>
      <protection locked="0"/>
    </xf>
    <xf numFmtId="1" fontId="3" fillId="8" borderId="34" xfId="0" applyNumberFormat="1" applyFont="1" applyFill="1" applyBorder="1" applyAlignment="1" applyProtection="1">
      <alignment horizontal="center" vertical="center"/>
      <protection locked="0"/>
    </xf>
    <xf numFmtId="1" fontId="3" fillId="8" borderId="43" xfId="0" applyNumberFormat="1" applyFont="1" applyFill="1" applyBorder="1" applyAlignment="1" applyProtection="1">
      <alignment horizontal="center" vertical="center"/>
      <protection locked="0"/>
    </xf>
    <xf numFmtId="0" fontId="41" fillId="0" borderId="0" xfId="0" applyFont="1" applyAlignment="1">
      <alignment horizontal="center"/>
    </xf>
    <xf numFmtId="1" fontId="12" fillId="0" borderId="0" xfId="0" applyNumberFormat="1" applyFont="1"/>
    <xf numFmtId="1" fontId="19" fillId="0" borderId="27" xfId="0" applyNumberFormat="1" applyFont="1" applyBorder="1" applyAlignment="1">
      <alignment horizontal="center" vertical="center" wrapText="1"/>
    </xf>
    <xf numFmtId="1" fontId="4" fillId="0" borderId="31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vertical="center"/>
    </xf>
    <xf numFmtId="0" fontId="7" fillId="0" borderId="69" xfId="0" applyFont="1" applyBorder="1" applyAlignment="1">
      <alignment vertical="center"/>
    </xf>
    <xf numFmtId="1" fontId="23" fillId="6" borderId="9" xfId="0" applyNumberFormat="1" applyFont="1" applyFill="1" applyBorder="1" applyAlignment="1">
      <alignment horizontal="center" vertical="center"/>
    </xf>
    <xf numFmtId="1" fontId="23" fillId="6" borderId="44" xfId="0" applyNumberFormat="1" applyFont="1" applyFill="1" applyBorder="1" applyAlignment="1">
      <alignment horizontal="center" vertical="center"/>
    </xf>
    <xf numFmtId="1" fontId="23" fillId="6" borderId="10" xfId="0" applyNumberFormat="1" applyFont="1" applyFill="1" applyBorder="1" applyAlignment="1">
      <alignment horizontal="center" vertical="center"/>
    </xf>
    <xf numFmtId="1" fontId="23" fillId="6" borderId="21" xfId="0" applyNumberFormat="1" applyFont="1" applyFill="1" applyBorder="1" applyAlignment="1">
      <alignment horizontal="center" vertical="center"/>
    </xf>
    <xf numFmtId="1" fontId="19" fillId="0" borderId="80" xfId="0" applyNumberFormat="1" applyFont="1" applyBorder="1" applyAlignment="1">
      <alignment horizontal="center" vertical="center" wrapText="1"/>
    </xf>
    <xf numFmtId="1" fontId="19" fillId="0" borderId="71" xfId="0" applyNumberFormat="1" applyFont="1" applyBorder="1" applyAlignment="1">
      <alignment horizontal="center" vertical="center" wrapText="1"/>
    </xf>
    <xf numFmtId="1" fontId="17" fillId="0" borderId="0" xfId="0" applyNumberFormat="1" applyFont="1"/>
    <xf numFmtId="0" fontId="17" fillId="0" borderId="0" xfId="0" applyFont="1"/>
    <xf numFmtId="2" fontId="3" fillId="0" borderId="0" xfId="0" applyNumberFormat="1" applyFont="1"/>
    <xf numFmtId="1" fontId="3" fillId="0" borderId="0" xfId="0" applyNumberFormat="1" applyFont="1" applyAlignment="1" applyProtection="1">
      <alignment horizontal="center" vertical="center"/>
      <protection hidden="1"/>
    </xf>
    <xf numFmtId="0" fontId="3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164" fontId="19" fillId="0" borderId="17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4" fontId="42" fillId="0" borderId="0" xfId="0" applyNumberFormat="1" applyFont="1"/>
    <xf numFmtId="0" fontId="12" fillId="0" borderId="40" xfId="0" applyFont="1" applyBorder="1" applyAlignment="1" applyProtection="1">
      <alignment horizontal="center" vertical="center" wrapText="1"/>
      <protection hidden="1"/>
    </xf>
    <xf numFmtId="0" fontId="12" fillId="0" borderId="52" xfId="0" applyFont="1" applyBorder="1" applyAlignment="1" applyProtection="1">
      <alignment horizontal="center" vertical="center" wrapText="1"/>
      <protection hidden="1"/>
    </xf>
    <xf numFmtId="1" fontId="3" fillId="2" borderId="2" xfId="0" applyNumberFormat="1" applyFont="1" applyFill="1" applyBorder="1" applyAlignment="1" applyProtection="1">
      <alignment horizontal="center" vertical="center"/>
      <protection hidden="1"/>
    </xf>
    <xf numFmtId="1" fontId="3" fillId="2" borderId="1" xfId="0" applyNumberFormat="1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left" wrapText="1"/>
    </xf>
    <xf numFmtId="1" fontId="3" fillId="11" borderId="6" xfId="0" applyNumberFormat="1" applyFont="1" applyFill="1" applyBorder="1" applyAlignment="1" applyProtection="1">
      <alignment horizontal="center" vertical="center"/>
      <protection locked="0"/>
    </xf>
    <xf numFmtId="1" fontId="3" fillId="11" borderId="30" xfId="0" applyNumberFormat="1" applyFont="1" applyFill="1" applyBorder="1" applyAlignment="1" applyProtection="1">
      <alignment horizontal="center" vertical="center"/>
      <protection locked="0"/>
    </xf>
    <xf numFmtId="164" fontId="3" fillId="11" borderId="41" xfId="0" applyNumberFormat="1" applyFont="1" applyFill="1" applyBorder="1" applyAlignment="1" applyProtection="1">
      <alignment horizontal="center" vertical="center"/>
      <protection locked="0"/>
    </xf>
    <xf numFmtId="1" fontId="4" fillId="11" borderId="8" xfId="0" applyNumberFormat="1" applyFont="1" applyFill="1" applyBorder="1" applyAlignment="1" applyProtection="1">
      <alignment horizontal="center" vertical="center"/>
      <protection locked="0"/>
    </xf>
    <xf numFmtId="164" fontId="3" fillId="11" borderId="47" xfId="0" applyNumberFormat="1" applyFont="1" applyFill="1" applyBorder="1" applyAlignment="1" applyProtection="1">
      <alignment horizontal="center" vertical="center"/>
      <protection locked="0"/>
    </xf>
    <xf numFmtId="1" fontId="3" fillId="11" borderId="9" xfId="0" applyNumberFormat="1" applyFont="1" applyFill="1" applyBorder="1" applyAlignment="1" applyProtection="1">
      <alignment horizontal="center" vertical="center"/>
      <protection locked="0"/>
    </xf>
    <xf numFmtId="164" fontId="3" fillId="11" borderId="31" xfId="0" applyNumberFormat="1" applyFont="1" applyFill="1" applyBorder="1" applyAlignment="1" applyProtection="1">
      <alignment horizontal="center" vertical="center"/>
      <protection locked="0"/>
    </xf>
    <xf numFmtId="164" fontId="3" fillId="11" borderId="10" xfId="0" applyNumberFormat="1" applyFont="1" applyFill="1" applyBorder="1" applyAlignment="1" applyProtection="1">
      <alignment horizontal="center" vertical="center"/>
      <protection locked="0"/>
    </xf>
    <xf numFmtId="1" fontId="4" fillId="11" borderId="12" xfId="0" applyNumberFormat="1" applyFont="1" applyFill="1" applyBorder="1" applyAlignment="1" applyProtection="1">
      <alignment horizontal="center" vertical="center"/>
      <protection locked="0"/>
    </xf>
    <xf numFmtId="164" fontId="3" fillId="11" borderId="7" xfId="0" applyNumberFormat="1" applyFont="1" applyFill="1" applyBorder="1" applyAlignment="1" applyProtection="1">
      <alignment horizontal="center" vertical="center"/>
      <protection locked="0"/>
    </xf>
    <xf numFmtId="164" fontId="3" fillId="11" borderId="19" xfId="0" applyNumberFormat="1" applyFont="1" applyFill="1" applyBorder="1" applyAlignment="1" applyProtection="1">
      <alignment horizontal="center" vertical="center"/>
      <protection locked="0"/>
    </xf>
    <xf numFmtId="1" fontId="3" fillId="11" borderId="1" xfId="0" applyNumberFormat="1" applyFont="1" applyFill="1" applyBorder="1" applyAlignment="1" applyProtection="1">
      <alignment horizontal="center" vertical="center"/>
      <protection locked="0"/>
    </xf>
    <xf numFmtId="164" fontId="3" fillId="11" borderId="3" xfId="0" applyNumberFormat="1" applyFont="1" applyFill="1" applyBorder="1" applyAlignment="1" applyProtection="1">
      <alignment horizontal="center" vertical="center"/>
      <protection locked="0"/>
    </xf>
    <xf numFmtId="1" fontId="4" fillId="11" borderId="11" xfId="0" applyNumberFormat="1" applyFont="1" applyFill="1" applyBorder="1" applyAlignment="1" applyProtection="1">
      <alignment horizontal="center" vertical="center"/>
      <protection locked="0"/>
    </xf>
    <xf numFmtId="164" fontId="3" fillId="11" borderId="11" xfId="0" applyNumberFormat="1" applyFont="1" applyFill="1" applyBorder="1" applyAlignment="1" applyProtection="1">
      <alignment horizontal="center" vertical="center"/>
      <protection locked="0"/>
    </xf>
    <xf numFmtId="164" fontId="3" fillId="11" borderId="18" xfId="0" applyNumberFormat="1" applyFont="1" applyFill="1" applyBorder="1" applyAlignment="1" applyProtection="1">
      <alignment horizontal="center" vertical="center"/>
      <protection locked="0"/>
    </xf>
    <xf numFmtId="1" fontId="3" fillId="11" borderId="28" xfId="0" applyNumberFormat="1" applyFont="1" applyFill="1" applyBorder="1" applyAlignment="1" applyProtection="1">
      <alignment horizontal="center" vertical="center"/>
      <protection locked="0"/>
    </xf>
    <xf numFmtId="1" fontId="4" fillId="11" borderId="40" xfId="0" applyNumberFormat="1" applyFont="1" applyFill="1" applyBorder="1" applyAlignment="1" applyProtection="1">
      <alignment horizontal="center" vertical="center"/>
      <protection locked="0"/>
    </xf>
    <xf numFmtId="164" fontId="3" fillId="11" borderId="40" xfId="0" applyNumberFormat="1" applyFont="1" applyFill="1" applyBorder="1" applyAlignment="1" applyProtection="1">
      <alignment horizontal="center" vertical="center"/>
      <protection locked="0"/>
    </xf>
    <xf numFmtId="1" fontId="3" fillId="11" borderId="2" xfId="0" applyNumberFormat="1" applyFont="1" applyFill="1" applyBorder="1" applyAlignment="1" applyProtection="1">
      <alignment horizontal="center" vertical="center"/>
      <protection locked="0"/>
    </xf>
    <xf numFmtId="164" fontId="3" fillId="11" borderId="4" xfId="0" applyNumberFormat="1" applyFont="1" applyFill="1" applyBorder="1" applyAlignment="1" applyProtection="1">
      <alignment horizontal="center" vertical="center"/>
      <protection locked="0"/>
    </xf>
    <xf numFmtId="164" fontId="3" fillId="11" borderId="17" xfId="0" applyNumberFormat="1" applyFont="1" applyFill="1" applyBorder="1" applyAlignment="1" applyProtection="1">
      <alignment horizontal="center" vertical="center"/>
      <protection locked="0"/>
    </xf>
    <xf numFmtId="164" fontId="3" fillId="11" borderId="52" xfId="0" applyNumberFormat="1" applyFont="1" applyFill="1" applyBorder="1" applyAlignment="1" applyProtection="1">
      <alignment horizontal="center" vertical="center"/>
      <protection locked="0"/>
    </xf>
    <xf numFmtId="1" fontId="4" fillId="5" borderId="8" xfId="0" applyNumberFormat="1" applyFont="1" applyFill="1" applyBorder="1" applyAlignment="1">
      <alignment horizontal="center" vertical="center"/>
    </xf>
    <xf numFmtId="0" fontId="43" fillId="0" borderId="72" xfId="0" applyFont="1" applyBorder="1"/>
    <xf numFmtId="0" fontId="18" fillId="0" borderId="13" xfId="0" applyFont="1" applyBorder="1" applyAlignment="1">
      <alignment horizontal="center" vertical="center" textRotation="90" wrapText="1"/>
    </xf>
    <xf numFmtId="0" fontId="17" fillId="0" borderId="14" xfId="0" applyFont="1" applyBorder="1" applyAlignment="1">
      <alignment horizontal="center" vertical="center" textRotation="90" wrapText="1"/>
    </xf>
    <xf numFmtId="0" fontId="23" fillId="0" borderId="15" xfId="0" applyFont="1" applyBorder="1" applyAlignment="1">
      <alignment horizontal="center" vertical="center" textRotation="90" wrapText="1"/>
    </xf>
    <xf numFmtId="0" fontId="17" fillId="0" borderId="0" xfId="0" applyFont="1" applyAlignment="1">
      <alignment horizontal="center" vertical="center" textRotation="90" wrapText="1"/>
    </xf>
    <xf numFmtId="0" fontId="17" fillId="0" borderId="16" xfId="0" applyFont="1" applyBorder="1" applyAlignment="1">
      <alignment horizontal="center" vertical="center" textRotation="90" wrapText="1"/>
    </xf>
    <xf numFmtId="0" fontId="17" fillId="0" borderId="33" xfId="0" applyFont="1" applyBorder="1" applyAlignment="1">
      <alignment horizontal="center" vertical="center" textRotation="90" wrapText="1"/>
    </xf>
    <xf numFmtId="0" fontId="17" fillId="0" borderId="34" xfId="0" applyFont="1" applyBorder="1" applyAlignment="1">
      <alignment horizontal="center" vertical="center" textRotation="90" wrapText="1"/>
    </xf>
    <xf numFmtId="0" fontId="51" fillId="0" borderId="42" xfId="0" applyFont="1" applyBorder="1" applyAlignment="1">
      <alignment horizontal="center" vertical="center" wrapText="1"/>
    </xf>
    <xf numFmtId="0" fontId="52" fillId="0" borderId="18" xfId="0" applyFont="1" applyBorder="1" applyAlignment="1">
      <alignment horizontal="center" vertical="center" wrapText="1"/>
    </xf>
    <xf numFmtId="0" fontId="52" fillId="0" borderId="1" xfId="0" applyFont="1" applyBorder="1" applyAlignment="1">
      <alignment horizontal="center" vertical="center" wrapText="1"/>
    </xf>
    <xf numFmtId="0" fontId="51" fillId="0" borderId="38" xfId="0" applyFont="1" applyBorder="1" applyAlignment="1">
      <alignment horizontal="center" vertical="center" wrapText="1"/>
    </xf>
    <xf numFmtId="0" fontId="51" fillId="0" borderId="1" xfId="0" applyFont="1" applyBorder="1" applyAlignment="1">
      <alignment horizontal="center" vertical="center" wrapText="1"/>
    </xf>
    <xf numFmtId="0" fontId="23" fillId="12" borderId="40" xfId="0" applyFont="1" applyFill="1" applyBorder="1" applyAlignment="1">
      <alignment horizontal="center" vertical="center" wrapText="1"/>
    </xf>
    <xf numFmtId="0" fontId="7" fillId="0" borderId="0" xfId="0" applyFont="1" applyProtection="1">
      <protection hidden="1"/>
    </xf>
    <xf numFmtId="0" fontId="7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wrapText="1"/>
      <protection hidden="1"/>
    </xf>
    <xf numFmtId="0" fontId="20" fillId="0" borderId="0" xfId="0" applyFont="1" applyAlignment="1" applyProtection="1">
      <alignment horizontal="left" vertical="center" wrapText="1"/>
      <protection hidden="1"/>
    </xf>
    <xf numFmtId="49" fontId="36" fillId="0" borderId="0" xfId="0" applyNumberFormat="1" applyFont="1" applyAlignment="1">
      <alignment horizontal="center" vertical="center" textRotation="90" wrapText="1"/>
    </xf>
    <xf numFmtId="0" fontId="3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26" fillId="0" borderId="0" xfId="0" applyNumberFormat="1" applyFont="1" applyAlignment="1">
      <alignment horizontal="center" vertical="center" textRotation="90" wrapText="1"/>
    </xf>
    <xf numFmtId="164" fontId="38" fillId="0" borderId="0" xfId="0" applyNumberFormat="1" applyFont="1" applyAlignment="1">
      <alignment horizontal="right"/>
    </xf>
    <xf numFmtId="49" fontId="27" fillId="0" borderId="2" xfId="0" applyNumberFormat="1" applyFont="1" applyBorder="1" applyAlignment="1" applyProtection="1">
      <alignment horizontal="center" vertical="center" textRotation="90" wrapText="1"/>
      <protection hidden="1"/>
    </xf>
    <xf numFmtId="49" fontId="27" fillId="0" borderId="13" xfId="0" applyNumberFormat="1" applyFont="1" applyBorder="1" applyAlignment="1" applyProtection="1">
      <alignment horizontal="center" vertical="center" textRotation="90" wrapText="1"/>
      <protection hidden="1"/>
    </xf>
    <xf numFmtId="49" fontId="27" fillId="0" borderId="6" xfId="0" applyNumberFormat="1" applyFont="1" applyBorder="1" applyAlignment="1" applyProtection="1">
      <alignment horizontal="center" vertical="center" textRotation="90" wrapText="1"/>
      <protection hidden="1"/>
    </xf>
    <xf numFmtId="49" fontId="38" fillId="0" borderId="0" xfId="0" applyNumberFormat="1" applyFont="1" applyAlignment="1">
      <alignment horizontal="center" vertical="center" textRotation="90" wrapText="1"/>
    </xf>
    <xf numFmtId="49" fontId="3" fillId="0" borderId="0" xfId="0" applyNumberFormat="1" applyFont="1" applyAlignment="1">
      <alignment horizontal="center" vertical="center" textRotation="90" wrapText="1"/>
    </xf>
    <xf numFmtId="49" fontId="4" fillId="0" borderId="0" xfId="0" applyNumberFormat="1" applyFont="1" applyAlignment="1">
      <alignment horizontal="center" vertical="center" textRotation="90" wrapText="1"/>
    </xf>
    <xf numFmtId="0" fontId="4" fillId="2" borderId="6" xfId="0" applyFont="1" applyFill="1" applyBorder="1" applyAlignment="1" applyProtection="1">
      <alignment horizontal="center" vertical="center"/>
      <protection hidden="1"/>
    </xf>
    <xf numFmtId="0" fontId="4" fillId="2" borderId="7" xfId="0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>
      <alignment horizontal="center" vertical="center"/>
    </xf>
    <xf numFmtId="0" fontId="17" fillId="2" borderId="1" xfId="0" applyFont="1" applyFill="1" applyBorder="1" applyAlignment="1" applyProtection="1">
      <alignment horizontal="right" vertical="center"/>
      <protection hidden="1"/>
    </xf>
    <xf numFmtId="0" fontId="17" fillId="2" borderId="3" xfId="0" applyFont="1" applyFill="1" applyBorder="1" applyAlignment="1" applyProtection="1">
      <alignment horizontal="right" vertical="center"/>
      <protection hidden="1"/>
    </xf>
    <xf numFmtId="0" fontId="4" fillId="2" borderId="3" xfId="0" applyFont="1" applyFill="1" applyBorder="1" applyAlignment="1" applyProtection="1">
      <alignment horizontal="center" vertical="center" wrapText="1"/>
      <protection hidden="1"/>
    </xf>
    <xf numFmtId="0" fontId="4" fillId="2" borderId="18" xfId="0" applyFont="1" applyFill="1" applyBorder="1" applyAlignment="1" applyProtection="1">
      <alignment horizontal="center" vertical="center" wrapText="1"/>
      <protection hidden="1"/>
    </xf>
    <xf numFmtId="0" fontId="4" fillId="2" borderId="81" xfId="0" applyFont="1" applyFill="1" applyBorder="1" applyAlignment="1" applyProtection="1">
      <alignment horizontal="center" vertical="center" wrapText="1"/>
      <protection hidden="1"/>
    </xf>
    <xf numFmtId="1" fontId="1" fillId="2" borderId="1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left" vertical="top" wrapText="1"/>
    </xf>
    <xf numFmtId="0" fontId="2" fillId="0" borderId="0" xfId="0" applyFont="1" applyAlignment="1">
      <alignment horizontal="right" vertical="center"/>
    </xf>
    <xf numFmtId="0" fontId="44" fillId="8" borderId="0" xfId="0" applyFont="1" applyFill="1" applyAlignment="1" applyProtection="1">
      <alignment horizontal="left" vertical="center"/>
      <protection locked="0"/>
    </xf>
    <xf numFmtId="0" fontId="24" fillId="0" borderId="3" xfId="0" applyFont="1" applyBorder="1" applyAlignment="1" applyProtection="1">
      <alignment horizontal="center" vertical="center"/>
      <protection hidden="1"/>
    </xf>
    <xf numFmtId="0" fontId="24" fillId="0" borderId="18" xfId="0" applyFont="1" applyBorder="1" applyAlignment="1" applyProtection="1">
      <alignment horizontal="center" vertical="center"/>
      <protection hidden="1"/>
    </xf>
    <xf numFmtId="0" fontId="24" fillId="0" borderId="59" xfId="0" applyFont="1" applyBorder="1" applyAlignment="1" applyProtection="1">
      <alignment horizontal="center" vertical="center"/>
      <protection hidden="1"/>
    </xf>
    <xf numFmtId="0" fontId="8" fillId="0" borderId="0" xfId="0" applyFont="1" applyAlignment="1">
      <alignment horizontal="center" vertical="center"/>
    </xf>
    <xf numFmtId="49" fontId="3" fillId="0" borderId="2" xfId="0" applyNumberFormat="1" applyFont="1" applyBorder="1" applyAlignment="1" applyProtection="1">
      <alignment horizontal="center" vertical="center" textRotation="90" wrapText="1"/>
      <protection hidden="1"/>
    </xf>
    <xf numFmtId="49" fontId="3" fillId="0" borderId="13" xfId="0" applyNumberFormat="1" applyFont="1" applyBorder="1" applyAlignment="1" applyProtection="1">
      <alignment horizontal="center" vertical="center" textRotation="90" wrapText="1"/>
      <protection hidden="1"/>
    </xf>
    <xf numFmtId="49" fontId="3" fillId="0" borderId="6" xfId="0" applyNumberFormat="1" applyFont="1" applyBorder="1" applyAlignment="1" applyProtection="1">
      <alignment horizontal="center" vertical="center" textRotation="90" wrapText="1"/>
      <protection hidden="1"/>
    </xf>
    <xf numFmtId="49" fontId="1" fillId="0" borderId="2" xfId="0" applyNumberFormat="1" applyFont="1" applyBorder="1" applyAlignment="1" applyProtection="1">
      <alignment horizontal="center" vertical="center" textRotation="90" wrapText="1"/>
      <protection hidden="1"/>
    </xf>
    <xf numFmtId="49" fontId="1" fillId="0" borderId="13" xfId="0" applyNumberFormat="1" applyFont="1" applyBorder="1" applyAlignment="1" applyProtection="1">
      <alignment horizontal="center" vertical="center" textRotation="90" wrapText="1"/>
      <protection hidden="1"/>
    </xf>
    <xf numFmtId="49" fontId="1" fillId="0" borderId="6" xfId="0" applyNumberFormat="1" applyFont="1" applyBorder="1" applyAlignment="1" applyProtection="1">
      <alignment horizontal="center" vertical="center" textRotation="90" wrapText="1"/>
      <protection hidden="1"/>
    </xf>
    <xf numFmtId="0" fontId="7" fillId="0" borderId="56" xfId="0" applyFont="1" applyBorder="1" applyAlignment="1">
      <alignment horizontal="center" vertical="center" wrapText="1"/>
    </xf>
    <xf numFmtId="0" fontId="7" fillId="0" borderId="70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23" fillId="0" borderId="4" xfId="0" applyFont="1" applyBorder="1" applyAlignment="1" applyProtection="1">
      <alignment horizontal="center" vertical="center" wrapText="1"/>
      <protection hidden="1"/>
    </xf>
    <xf numFmtId="0" fontId="23" fillId="0" borderId="17" xfId="0" applyFont="1" applyBorder="1" applyAlignment="1" applyProtection="1">
      <alignment horizontal="center" vertical="center" wrapText="1"/>
      <protection hidden="1"/>
    </xf>
    <xf numFmtId="0" fontId="23" fillId="0" borderId="5" xfId="0" applyFont="1" applyBorder="1" applyAlignment="1" applyProtection="1">
      <alignment horizontal="center" vertical="center" wrapText="1"/>
      <protection hidden="1"/>
    </xf>
    <xf numFmtId="0" fontId="17" fillId="0" borderId="2" xfId="0" applyFont="1" applyBorder="1" applyAlignment="1" applyProtection="1">
      <alignment horizontal="center" vertical="center" textRotation="90" wrapText="1"/>
      <protection hidden="1"/>
    </xf>
    <xf numFmtId="0" fontId="17" fillId="0" borderId="13" xfId="0" applyFont="1" applyBorder="1" applyAlignment="1" applyProtection="1">
      <alignment horizontal="center" vertical="center" textRotation="90" wrapText="1"/>
      <protection hidden="1"/>
    </xf>
    <xf numFmtId="0" fontId="17" fillId="0" borderId="6" xfId="0" applyFont="1" applyBorder="1" applyAlignment="1" applyProtection="1">
      <alignment horizontal="center" vertical="center" textRotation="90" wrapText="1"/>
      <protection hidden="1"/>
    </xf>
    <xf numFmtId="49" fontId="26" fillId="0" borderId="2" xfId="0" applyNumberFormat="1" applyFont="1" applyBorder="1" applyAlignment="1" applyProtection="1">
      <alignment horizontal="center" vertical="center" textRotation="90" wrapText="1"/>
      <protection hidden="1"/>
    </xf>
    <xf numFmtId="49" fontId="26" fillId="0" borderId="13" xfId="0" applyNumberFormat="1" applyFont="1" applyBorder="1" applyAlignment="1" applyProtection="1">
      <alignment horizontal="center" vertical="center" textRotation="90" wrapText="1"/>
      <protection hidden="1"/>
    </xf>
    <xf numFmtId="49" fontId="26" fillId="0" borderId="6" xfId="0" applyNumberFormat="1" applyFont="1" applyBorder="1" applyAlignment="1" applyProtection="1">
      <alignment horizontal="center" vertical="center" textRotation="90" wrapText="1"/>
      <protection hidden="1"/>
    </xf>
    <xf numFmtId="1" fontId="7" fillId="0" borderId="35" xfId="0" applyNumberFormat="1" applyFont="1" applyBorder="1" applyAlignment="1">
      <alignment horizontal="center" vertical="center"/>
    </xf>
    <xf numFmtId="1" fontId="7" fillId="0" borderId="36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22" xfId="0" applyFont="1" applyBorder="1" applyAlignment="1">
      <alignment horizontal="center" vertical="center"/>
    </xf>
    <xf numFmtId="0" fontId="23" fillId="0" borderId="40" xfId="0" applyFont="1" applyBorder="1" applyAlignment="1">
      <alignment horizontal="center" vertical="center" textRotation="90" wrapText="1"/>
    </xf>
    <xf numFmtId="0" fontId="23" fillId="0" borderId="11" xfId="0" applyFont="1" applyBorder="1" applyAlignment="1">
      <alignment horizontal="center" vertical="center" textRotation="90" wrapText="1"/>
    </xf>
    <xf numFmtId="0" fontId="2" fillId="0" borderId="9" xfId="0" applyFont="1" applyBorder="1" applyAlignment="1" applyProtection="1">
      <alignment horizontal="left" vertical="center"/>
      <protection hidden="1"/>
    </xf>
    <xf numFmtId="0" fontId="2" fillId="0" borderId="21" xfId="0" applyFont="1" applyBorder="1" applyAlignment="1" applyProtection="1">
      <alignment horizontal="left" vertical="center"/>
      <protection hidden="1"/>
    </xf>
    <xf numFmtId="0" fontId="2" fillId="0" borderId="10" xfId="0" applyFont="1" applyBorder="1" applyAlignment="1" applyProtection="1">
      <alignment horizontal="left" vertical="center"/>
      <protection hidden="1"/>
    </xf>
    <xf numFmtId="0" fontId="13" fillId="0" borderId="0" xfId="0" applyFont="1" applyAlignment="1">
      <alignment horizontal="center" vertical="center"/>
    </xf>
    <xf numFmtId="0" fontId="23" fillId="0" borderId="47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23" fillId="0" borderId="3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right" vertical="center"/>
    </xf>
    <xf numFmtId="0" fontId="23" fillId="0" borderId="32" xfId="0" applyFont="1" applyBorder="1" applyAlignment="1">
      <alignment horizontal="center" vertical="center"/>
    </xf>
    <xf numFmtId="0" fontId="23" fillId="0" borderId="41" xfId="0" applyFont="1" applyBorder="1" applyAlignment="1">
      <alignment horizontal="center" vertical="center"/>
    </xf>
    <xf numFmtId="0" fontId="16" fillId="0" borderId="0" xfId="0" applyFont="1" applyAlignment="1">
      <alignment horizontal="right" vertical="center"/>
    </xf>
    <xf numFmtId="1" fontId="19" fillId="0" borderId="39" xfId="0" applyNumberFormat="1" applyFont="1" applyBorder="1" applyAlignment="1">
      <alignment horizontal="center" vertical="center" wrapText="1"/>
    </xf>
    <xf numFmtId="1" fontId="19" fillId="0" borderId="55" xfId="0" applyNumberFormat="1" applyFont="1" applyBorder="1" applyAlignment="1">
      <alignment horizontal="center" vertical="center" wrapText="1"/>
    </xf>
    <xf numFmtId="0" fontId="23" fillId="0" borderId="47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1" fontId="7" fillId="0" borderId="9" xfId="0" applyNumberFormat="1" applyFont="1" applyBorder="1" applyAlignment="1">
      <alignment horizontal="center" vertical="center"/>
    </xf>
    <xf numFmtId="1" fontId="7" fillId="0" borderId="10" xfId="0" applyNumberFormat="1" applyFont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hidden="1"/>
    </xf>
  </cellXfs>
  <cellStyles count="1">
    <cellStyle name="Normale" xfId="0" builtinId="0"/>
  </cellStyles>
  <dxfs count="144">
    <dxf>
      <font>
        <color auto="1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ont>
        <color rgb="FFFF0000"/>
      </font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ont>
        <color rgb="FFFF0000"/>
      </font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6" tint="0.39994506668294322"/>
        </patternFill>
      </fill>
    </dxf>
    <dxf>
      <font>
        <b/>
        <i val="0"/>
        <color theme="0"/>
      </font>
      <fill>
        <patternFill>
          <bgColor rgb="FFFF33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C000"/>
        </patternFill>
      </fill>
    </dxf>
    <dxf>
      <fill>
        <patternFill>
          <bgColor theme="0" tint="-4.9989318521683403E-2"/>
        </patternFill>
      </fill>
    </dxf>
    <dxf>
      <font>
        <b/>
        <i val="0"/>
        <strike val="0"/>
        <u val="none"/>
        <color theme="0"/>
      </font>
      <fill>
        <patternFill patternType="solid">
          <fgColor auto="1"/>
          <bgColor rgb="FFFF33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u val="none"/>
        <color rgb="FFFF000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auto="1"/>
      </font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4" tint="0.59996337778862885"/>
        </patternFill>
      </fill>
    </dxf>
    <dxf>
      <protection locked="1" hidden="1"/>
    </dxf>
    <dxf>
      <protection locked="1" hidden="1"/>
    </dxf>
    <dxf>
      <alignment horizontal="general" vertical="top" textRotation="0" wrapText="0" indent="0" justifyLastLine="0" shrinkToFit="0" readingOrder="0"/>
      <protection locked="1" hidden="1"/>
    </dxf>
  </dxfs>
  <tableStyles count="0" defaultTableStyle="TableStyleMedium2" defaultPivotStyle="PivotStyleLight16"/>
  <colors>
    <mruColors>
      <color rgb="FF0000FF"/>
      <color rgb="FFFFFF00"/>
      <color rgb="FFFFFF99"/>
      <color rgb="FFFFCC00"/>
      <color rgb="FFFF3300"/>
      <color rgb="FFFF505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1190625</xdr:colOff>
      <xdr:row>6</xdr:row>
      <xdr:rowOff>504825</xdr:rowOff>
    </xdr:from>
    <xdr:to>
      <xdr:col>0</xdr:col>
      <xdr:colOff>1514475</xdr:colOff>
      <xdr:row>6</xdr:row>
      <xdr:rowOff>504825</xdr:rowOff>
    </xdr:to>
    <xdr:sp macro="" textlink="">
      <xdr:nvSpPr>
        <xdr:cNvPr id="1045" name="Line 1">
          <a:extLst>
            <a:ext uri="{FF2B5EF4-FFF2-40B4-BE49-F238E27FC236}">
              <a16:creationId xmlns:a16="http://schemas.microsoft.com/office/drawing/2014/main" id="{00000000-0008-0000-0100-000015040000}"/>
            </a:ext>
          </a:extLst>
        </xdr:cNvPr>
        <xdr:cNvSpPr>
          <a:spLocks noChangeShapeType="1"/>
        </xdr:cNvSpPr>
      </xdr:nvSpPr>
      <xdr:spPr bwMode="auto">
        <a:xfrm>
          <a:off x="1190625" y="1676400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771525</xdr:colOff>
      <xdr:row>7</xdr:row>
      <xdr:rowOff>542925</xdr:rowOff>
    </xdr:from>
    <xdr:to>
      <xdr:col>0</xdr:col>
      <xdr:colOff>771525</xdr:colOff>
      <xdr:row>7</xdr:row>
      <xdr:rowOff>800100</xdr:rowOff>
    </xdr:to>
    <xdr:sp macro="" textlink="">
      <xdr:nvSpPr>
        <xdr:cNvPr id="1046" name="Line 2">
          <a:extLst>
            <a:ext uri="{FF2B5EF4-FFF2-40B4-BE49-F238E27FC236}">
              <a16:creationId xmlns:a16="http://schemas.microsoft.com/office/drawing/2014/main" id="{00000000-0008-0000-0100-000016040000}"/>
            </a:ext>
          </a:extLst>
        </xdr:cNvPr>
        <xdr:cNvSpPr>
          <a:spLocks noChangeShapeType="1"/>
        </xdr:cNvSpPr>
      </xdr:nvSpPr>
      <xdr:spPr bwMode="auto">
        <a:xfrm>
          <a:off x="771525" y="2266950"/>
          <a:ext cx="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180975</xdr:colOff>
      <xdr:row>4</xdr:row>
      <xdr:rowOff>152400</xdr:rowOff>
    </xdr:from>
    <xdr:to>
      <xdr:col>16</xdr:col>
      <xdr:colOff>504825</xdr:colOff>
      <xdr:row>4</xdr:row>
      <xdr:rowOff>152400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E4217D32-BD5B-468F-BB94-ADB2E89C6E09}"/>
            </a:ext>
          </a:extLst>
        </xdr:cNvPr>
        <xdr:cNvSpPr>
          <a:spLocks noChangeShapeType="1"/>
        </xdr:cNvSpPr>
      </xdr:nvSpPr>
      <xdr:spPr bwMode="auto">
        <a:xfrm>
          <a:off x="11620500" y="876300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it-IT"/>
        </a:p>
      </xdr:txBody>
    </xdr:sp>
    <xdr:clientData/>
  </xdr:twoCellAnchor>
  <xdr:twoCellAnchor>
    <xdr:from>
      <xdr:col>0</xdr:col>
      <xdr:colOff>1190625</xdr:colOff>
      <xdr:row>7</xdr:row>
      <xdr:rowOff>609600</xdr:rowOff>
    </xdr:from>
    <xdr:to>
      <xdr:col>0</xdr:col>
      <xdr:colOff>1514475</xdr:colOff>
      <xdr:row>7</xdr:row>
      <xdr:rowOff>609600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D850CF8E-EBD4-43F1-BA2E-E7E7CAFB412A}"/>
            </a:ext>
          </a:extLst>
        </xdr:cNvPr>
        <xdr:cNvSpPr>
          <a:spLocks noChangeShapeType="1"/>
        </xdr:cNvSpPr>
      </xdr:nvSpPr>
      <xdr:spPr bwMode="auto">
        <a:xfrm>
          <a:off x="1190625" y="2333625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1190625</xdr:colOff>
      <xdr:row>6</xdr:row>
      <xdr:rowOff>504825</xdr:rowOff>
    </xdr:from>
    <xdr:to>
      <xdr:col>0</xdr:col>
      <xdr:colOff>1514475</xdr:colOff>
      <xdr:row>6</xdr:row>
      <xdr:rowOff>504825</xdr:rowOff>
    </xdr:to>
    <xdr:sp macro="" textlink="">
      <xdr:nvSpPr>
        <xdr:cNvPr id="2069" name="Line 1">
          <a:extLst>
            <a:ext uri="{FF2B5EF4-FFF2-40B4-BE49-F238E27FC236}">
              <a16:creationId xmlns:a16="http://schemas.microsoft.com/office/drawing/2014/main" id="{00000000-0008-0000-0200-000015080000}"/>
            </a:ext>
          </a:extLst>
        </xdr:cNvPr>
        <xdr:cNvSpPr>
          <a:spLocks noChangeShapeType="1"/>
        </xdr:cNvSpPr>
      </xdr:nvSpPr>
      <xdr:spPr bwMode="auto">
        <a:xfrm>
          <a:off x="1190625" y="1524000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771525</xdr:colOff>
      <xdr:row>7</xdr:row>
      <xdr:rowOff>457200</xdr:rowOff>
    </xdr:from>
    <xdr:to>
      <xdr:col>0</xdr:col>
      <xdr:colOff>771525</xdr:colOff>
      <xdr:row>7</xdr:row>
      <xdr:rowOff>714375</xdr:rowOff>
    </xdr:to>
    <xdr:sp macro="" textlink="">
      <xdr:nvSpPr>
        <xdr:cNvPr id="2070" name="Line 2">
          <a:extLst>
            <a:ext uri="{FF2B5EF4-FFF2-40B4-BE49-F238E27FC236}">
              <a16:creationId xmlns:a16="http://schemas.microsoft.com/office/drawing/2014/main" id="{00000000-0008-0000-0200-000016080000}"/>
            </a:ext>
          </a:extLst>
        </xdr:cNvPr>
        <xdr:cNvSpPr>
          <a:spLocks noChangeShapeType="1"/>
        </xdr:cNvSpPr>
      </xdr:nvSpPr>
      <xdr:spPr bwMode="auto">
        <a:xfrm>
          <a:off x="771525" y="2190750"/>
          <a:ext cx="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172758</xdr:colOff>
      <xdr:row>4</xdr:row>
      <xdr:rowOff>150720</xdr:rowOff>
    </xdr:from>
    <xdr:to>
      <xdr:col>16</xdr:col>
      <xdr:colOff>496608</xdr:colOff>
      <xdr:row>4</xdr:row>
      <xdr:rowOff>150720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3AFCA155-AC39-43F0-93D2-059E4CAB83F6}"/>
            </a:ext>
          </a:extLst>
        </xdr:cNvPr>
        <xdr:cNvSpPr>
          <a:spLocks noChangeShapeType="1"/>
        </xdr:cNvSpPr>
      </xdr:nvSpPr>
      <xdr:spPr bwMode="auto">
        <a:xfrm>
          <a:off x="11612283" y="874620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1190625</xdr:colOff>
      <xdr:row>7</xdr:row>
      <xdr:rowOff>504825</xdr:rowOff>
    </xdr:from>
    <xdr:to>
      <xdr:col>0</xdr:col>
      <xdr:colOff>1514475</xdr:colOff>
      <xdr:row>7</xdr:row>
      <xdr:rowOff>504825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661B55C5-55B0-4C01-A4A6-E089A7591B6C}"/>
            </a:ext>
          </a:extLst>
        </xdr:cNvPr>
        <xdr:cNvSpPr>
          <a:spLocks noChangeShapeType="1"/>
        </xdr:cNvSpPr>
      </xdr:nvSpPr>
      <xdr:spPr bwMode="auto">
        <a:xfrm>
          <a:off x="1190625" y="1590675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E966C52-0293-4054-8447-08CFC444C358}" name="Tabella1" displayName="Tabella1" ref="E3:E28" totalsRowShown="0" headerRowDxfId="143" dataDxfId="142">
  <tableColumns count="1">
    <tableColumn id="1" xr3:uid="{21019655-8908-4C8A-8B74-B6768A78768B}" name="Denominazione Uffici rilevatori" dataDxfId="14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G40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34" sqref="B34"/>
    </sheetView>
  </sheetViews>
  <sheetFormatPr defaultRowHeight="14.25" x14ac:dyDescent="0.2"/>
  <cols>
    <col min="1" max="1" width="28.85546875" style="1" customWidth="1"/>
    <col min="2" max="6" width="12.7109375" style="1" customWidth="1"/>
    <col min="7" max="7" width="1.5703125" style="1" customWidth="1"/>
    <col min="8" max="12" width="12.7109375" style="1" customWidth="1"/>
    <col min="13" max="13" width="0.5703125" style="1" customWidth="1"/>
    <col min="14" max="14" width="18.7109375" style="94" customWidth="1"/>
    <col min="15" max="16" width="8.85546875" style="94" customWidth="1"/>
    <col min="17" max="17" width="8.85546875" style="86" customWidth="1"/>
    <col min="18" max="18" width="23.7109375" style="86" customWidth="1"/>
    <col min="19" max="19" width="0.7109375" style="1" customWidth="1"/>
    <col min="20" max="21" width="9.42578125" style="1" hidden="1" customWidth="1"/>
    <col min="22" max="22" width="8.85546875" style="1" hidden="1" customWidth="1"/>
    <col min="23" max="23" width="10.140625" style="12" hidden="1" customWidth="1"/>
    <col min="24" max="26" width="3.5703125" style="1" hidden="1" customWidth="1"/>
    <col min="27" max="27" width="9.140625" style="160" hidden="1" customWidth="1"/>
    <col min="28" max="28" width="9.140625" style="163" hidden="1" customWidth="1"/>
    <col min="29" max="29" width="4.42578125" style="124" hidden="1" customWidth="1"/>
    <col min="30" max="30" width="5" style="160" hidden="1" customWidth="1"/>
    <col min="31" max="31" width="5" style="211" hidden="1" customWidth="1"/>
    <col min="32" max="32" width="6.140625" style="160" hidden="1" customWidth="1"/>
    <col min="33" max="33" width="9.140625" style="1" hidden="1" customWidth="1"/>
    <col min="34" max="34" width="9.140625" style="1" customWidth="1"/>
    <col min="35" max="16384" width="9.140625" style="1"/>
  </cols>
  <sheetData>
    <row r="1" spans="1:33" ht="6" customHeight="1" x14ac:dyDescent="0.2"/>
    <row r="2" spans="1:33" s="30" customFormat="1" ht="22.5" customHeight="1" x14ac:dyDescent="0.2">
      <c r="A2" s="287" t="str">
        <f>Intestazioni!C2</f>
        <v>Ufficio rilevatore:</v>
      </c>
      <c r="B2" s="287"/>
      <c r="C2" s="287"/>
      <c r="D2" s="288"/>
      <c r="E2" s="288"/>
      <c r="F2" s="288"/>
      <c r="G2" s="288"/>
      <c r="H2" s="288"/>
      <c r="I2" s="288"/>
      <c r="J2" s="288"/>
      <c r="K2" s="288"/>
      <c r="L2" s="288"/>
      <c r="N2" s="289" t="s">
        <v>75</v>
      </c>
      <c r="O2" s="290"/>
      <c r="P2" s="290"/>
      <c r="Q2" s="290"/>
      <c r="R2" s="291"/>
      <c r="T2" s="268" t="s">
        <v>118</v>
      </c>
      <c r="U2" s="268"/>
      <c r="V2" s="268"/>
      <c r="W2" s="268"/>
      <c r="X2" s="268"/>
      <c r="Y2" s="268"/>
      <c r="Z2" s="268"/>
      <c r="AA2" s="267" t="s">
        <v>123</v>
      </c>
      <c r="AB2" s="267"/>
      <c r="AC2" s="268" t="s">
        <v>124</v>
      </c>
      <c r="AD2" s="268"/>
      <c r="AE2" s="268"/>
      <c r="AF2" s="268"/>
      <c r="AG2" s="30" t="s">
        <v>118</v>
      </c>
    </row>
    <row r="3" spans="1:33" ht="22.5" customHeight="1" x14ac:dyDescent="0.2">
      <c r="A3" s="292" t="str">
        <f>Uffici!F2</f>
        <v>Monitoraggio anno scolastico 2023/2024 (procedimenti disciplinari dal 1° settembre 2023 al 31 agosto 2024)</v>
      </c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N3" s="293" t="s">
        <v>78</v>
      </c>
      <c r="O3" s="307" t="s">
        <v>82</v>
      </c>
      <c r="P3" s="308"/>
      <c r="Q3" s="309"/>
      <c r="R3" s="296" t="s">
        <v>83</v>
      </c>
      <c r="T3" s="275" t="s">
        <v>117</v>
      </c>
      <c r="U3" s="275" t="s">
        <v>119</v>
      </c>
      <c r="V3" s="274" t="s">
        <v>120</v>
      </c>
      <c r="W3" s="276" t="s">
        <v>68</v>
      </c>
      <c r="X3" s="275" t="s">
        <v>69</v>
      </c>
      <c r="Y3" s="275" t="s">
        <v>70</v>
      </c>
      <c r="Z3" s="276" t="s">
        <v>71</v>
      </c>
      <c r="AA3" s="266" t="s">
        <v>72</v>
      </c>
      <c r="AB3" s="274" t="s">
        <v>73</v>
      </c>
      <c r="AC3" s="266" t="s">
        <v>121</v>
      </c>
      <c r="AD3" s="269" t="s">
        <v>84</v>
      </c>
      <c r="AE3" s="266" t="s">
        <v>122</v>
      </c>
      <c r="AF3" s="269" t="s">
        <v>85</v>
      </c>
      <c r="AG3" s="266" t="s">
        <v>113</v>
      </c>
    </row>
    <row r="4" spans="1:33" ht="6" customHeight="1" thickBot="1" x14ac:dyDescent="0.25">
      <c r="A4" s="14"/>
      <c r="N4" s="294"/>
      <c r="O4" s="310" t="str">
        <f>"Procedimenti disciplinari
A.S. "&amp;Uffici!B3&amp;"/"&amp;Uffici!C3</f>
        <v>Procedimenti disciplinari
A.S. 2023/2024</v>
      </c>
      <c r="P4" s="313" t="s">
        <v>25</v>
      </c>
      <c r="Q4" s="271" t="s">
        <v>0</v>
      </c>
      <c r="R4" s="297"/>
      <c r="T4" s="275"/>
      <c r="U4" s="275"/>
      <c r="V4" s="274"/>
      <c r="W4" s="276"/>
      <c r="X4" s="275"/>
      <c r="Y4" s="275"/>
      <c r="Z4" s="276"/>
      <c r="AA4" s="266"/>
      <c r="AB4" s="274"/>
      <c r="AC4" s="266"/>
      <c r="AD4" s="269"/>
      <c r="AE4" s="266"/>
      <c r="AF4" s="269"/>
      <c r="AG4" s="266"/>
    </row>
    <row r="5" spans="1:33" ht="24" customHeight="1" x14ac:dyDescent="0.2">
      <c r="A5" s="299" t="str">
        <f>Intestazioni!C3</f>
        <v>TIPOLOGIA DI PERSONALE SOTTOPOSTO A PROCEDIMENTO DISCIPLINARE</v>
      </c>
      <c r="B5" s="301" t="str">
        <f>Intestazioni!C4</f>
        <v>Procedimenti disciplinari</v>
      </c>
      <c r="C5" s="302"/>
      <c r="D5" s="302"/>
      <c r="E5" s="302"/>
      <c r="F5" s="303"/>
      <c r="G5" s="96"/>
      <c r="H5" s="304" t="str">
        <f>Intestazioni!C5</f>
        <v>Provvedimenti adottati</v>
      </c>
      <c r="I5" s="305"/>
      <c r="J5" s="305"/>
      <c r="K5" s="305"/>
      <c r="L5" s="306"/>
      <c r="M5" s="11"/>
      <c r="N5" s="294"/>
      <c r="O5" s="311"/>
      <c r="P5" s="314"/>
      <c r="Q5" s="272"/>
      <c r="R5" s="297"/>
      <c r="T5" s="275"/>
      <c r="U5" s="275"/>
      <c r="V5" s="274"/>
      <c r="W5" s="276"/>
      <c r="X5" s="275"/>
      <c r="Y5" s="275"/>
      <c r="Z5" s="276"/>
      <c r="AA5" s="266"/>
      <c r="AB5" s="274"/>
      <c r="AC5" s="266"/>
      <c r="AD5" s="269"/>
      <c r="AE5" s="266"/>
      <c r="AF5" s="269"/>
      <c r="AG5" s="266"/>
    </row>
    <row r="6" spans="1:33" s="98" customFormat="1" ht="141" customHeight="1" thickBot="1" x14ac:dyDescent="0.25">
      <c r="A6" s="300"/>
      <c r="B6" s="102" t="str">
        <f>Intestazioni!C6</f>
        <v>Procedimenti disciplinari
A.S. 2023/2024</v>
      </c>
      <c r="C6" s="249" t="str">
        <f>Intestazioni!C7</f>
        <v>Procedimenti sospesi per contestuale avvio di procedimento penale</v>
      </c>
      <c r="D6" s="250" t="str">
        <f>Intestazioni!C8</f>
        <v>Media dei giorni tra la data della contestazione degli addebiti e quella dell'eventuale sospensione per avvio del procedimento penale</v>
      </c>
      <c r="E6" s="251" t="str">
        <f>Intestazioni!C9</f>
        <v>Procedimenti conclusi</v>
      </c>
      <c r="F6" s="252" t="str">
        <f>Intestazioni!C10</f>
        <v>Media dei giorni di durata dei procedimenti (dalla data della contestazione alla data del provvedimento conclusivo)</v>
      </c>
      <c r="G6" s="253"/>
      <c r="H6" s="254" t="str">
        <f>Intestazioni!C11</f>
        <v>Sanzioni di minore entità
(inferiori alla sospensione dal servizio/insegnamento)</v>
      </c>
      <c r="I6" s="255" t="str">
        <f>Intestazioni!C12</f>
        <v>Sanzioni di sospensione
dal servizio/insegnamento
fino a 10 giorni</v>
      </c>
      <c r="J6" s="255" t="str">
        <f>Intestazioni!C13</f>
        <v>Sanzioni di maggiore entità
(dalla sospensione dal
servizio/insegnamento
per più di 10 gg. in poi,
esclusi i LICENZIAMENTI )</v>
      </c>
      <c r="K6" s="255" t="str">
        <f>Intestazioni!C14</f>
        <v>Licenziamenti</v>
      </c>
      <c r="L6" s="255" t="str">
        <f>Intestazioni!C15</f>
        <v>Archiviazione/proscioglimento</v>
      </c>
      <c r="M6" s="97"/>
      <c r="N6" s="295"/>
      <c r="O6" s="312"/>
      <c r="P6" s="315"/>
      <c r="Q6" s="273"/>
      <c r="R6" s="298"/>
      <c r="T6" s="275"/>
      <c r="U6" s="275"/>
      <c r="V6" s="274"/>
      <c r="W6" s="276"/>
      <c r="X6" s="275"/>
      <c r="Y6" s="275"/>
      <c r="Z6" s="276"/>
      <c r="AA6" s="266"/>
      <c r="AB6" s="274"/>
      <c r="AC6" s="266"/>
      <c r="AD6" s="269"/>
      <c r="AE6" s="266"/>
      <c r="AF6" s="269"/>
      <c r="AG6" s="266"/>
    </row>
    <row r="7" spans="1:33" ht="24" customHeight="1" thickBot="1" x14ac:dyDescent="0.3">
      <c r="A7" s="54" t="str">
        <f>Intestazioni!C16</f>
        <v>dirigenti scolastici</v>
      </c>
      <c r="B7" s="224"/>
      <c r="C7" s="225"/>
      <c r="D7" s="226"/>
      <c r="E7" s="227"/>
      <c r="F7" s="228"/>
      <c r="G7" s="158">
        <v>0</v>
      </c>
      <c r="H7" s="194"/>
      <c r="I7" s="149"/>
      <c r="J7" s="149"/>
      <c r="K7" s="149"/>
      <c r="L7" s="152"/>
      <c r="N7" s="82">
        <f t="shared" ref="N7:N34" si="0">(B7-E7)-C7</f>
        <v>0</v>
      </c>
      <c r="O7" s="82">
        <f>B7</f>
        <v>0</v>
      </c>
      <c r="P7" s="83">
        <f>SUM(E7)</f>
        <v>0</v>
      </c>
      <c r="Q7" s="84">
        <f>SUM(H7:L7)</f>
        <v>0</v>
      </c>
      <c r="R7" s="85" t="str">
        <f>IF(B7+C7+E7+Q7=0,"Dati non presenti",IF(O7=SUM((O7+P7+Q7)/3),IF(P7=Q7,"Congruo",SUM(ABS(N7))),IF(V7=0,"Congruo",SUM(ABS(N7)))))</f>
        <v>Dati non presenti</v>
      </c>
      <c r="T7" s="209">
        <f>SUM(O7:Q7)/3</f>
        <v>0</v>
      </c>
      <c r="U7" s="12">
        <f t="shared" ref="U7:U34" si="1">IF(N7=0,0,ABS(N7))</f>
        <v>0</v>
      </c>
      <c r="V7" s="12">
        <f t="shared" ref="V7:V34" si="2">IF(P7=Q7,0,1)</f>
        <v>0</v>
      </c>
      <c r="W7" s="12" t="str">
        <f>IF(K7=0,"N",IF(K7&lt;&gt;"","S","N"))</f>
        <v>N</v>
      </c>
      <c r="X7" s="12">
        <f>IF(I7=0,0,IF(I7&lt;&gt;"",1,0))</f>
        <v>0</v>
      </c>
      <c r="Y7" s="12">
        <f>IF(J7=0,0,IF(J7&lt;&gt;"",1,0))</f>
        <v>0</v>
      </c>
      <c r="Z7" s="1">
        <f>X7+Y7</f>
        <v>0</v>
      </c>
      <c r="AA7" s="166">
        <f>I7+J7</f>
        <v>0</v>
      </c>
      <c r="AB7" s="164">
        <f>K7</f>
        <v>0</v>
      </c>
      <c r="AC7" s="124">
        <f>IF($E7&lt;&gt;0,IF($C7&lt;&gt;0,IF(D7&lt;&gt;0,0,1),0),0)</f>
        <v>0</v>
      </c>
      <c r="AD7" s="161" t="str">
        <f>IF(D7&lt;&gt;0,D7,"")</f>
        <v/>
      </c>
      <c r="AE7" s="124">
        <f>IF($E7&lt;&gt;0,IF(F7&lt;&gt;0,0,1),0)</f>
        <v>0</v>
      </c>
      <c r="AF7" s="161" t="str">
        <f>IF(F7&lt;&gt;0,F7,"")</f>
        <v/>
      </c>
      <c r="AG7" s="1">
        <f t="shared" ref="AG7:AG8" si="3">IF(R7="Dati non presenti",0,IF(R7="Congruo",1,IF(R7=0,1,R7)))</f>
        <v>0</v>
      </c>
    </row>
    <row r="8" spans="1:33" ht="24" customHeight="1" thickBot="1" x14ac:dyDescent="0.3">
      <c r="A8" s="54" t="str">
        <f>Intestazioni!C17</f>
        <v>presidi incaricati</v>
      </c>
      <c r="B8" s="229"/>
      <c r="C8" s="225"/>
      <c r="D8" s="230"/>
      <c r="E8" s="227"/>
      <c r="F8" s="231"/>
      <c r="G8" s="158"/>
      <c r="H8" s="194"/>
      <c r="I8" s="149"/>
      <c r="J8" s="149"/>
      <c r="K8" s="149"/>
      <c r="L8" s="152"/>
      <c r="N8" s="82">
        <f t="shared" si="0"/>
        <v>0</v>
      </c>
      <c r="O8" s="82">
        <f>B8</f>
        <v>0</v>
      </c>
      <c r="P8" s="83">
        <f t="shared" ref="P8:P34" si="4">SUM(E8)</f>
        <v>0</v>
      </c>
      <c r="Q8" s="84">
        <f>SUM(H8:L8)</f>
        <v>0</v>
      </c>
      <c r="R8" s="85" t="str">
        <f>IF(B8+C8+E8+Q8=0,"Dati non presenti",IF(O8=SUM((O8+P8+Q8)/3),IF(P8=Q8,"Congruo",SUM(ABS(N8))),IF(V8=0,"Congruo",SUM(ABS(N8)))))</f>
        <v>Dati non presenti</v>
      </c>
      <c r="T8" s="209">
        <f t="shared" ref="T8:T34" si="5">SUM(O8:Q8)/3</f>
        <v>0</v>
      </c>
      <c r="U8" s="12">
        <f t="shared" si="1"/>
        <v>0</v>
      </c>
      <c r="V8" s="12">
        <f t="shared" si="2"/>
        <v>0</v>
      </c>
      <c r="W8" s="12" t="str">
        <f>IF(K8=0,"N",IF(K8&lt;&gt;"","S","N"))</f>
        <v>N</v>
      </c>
      <c r="X8" s="12">
        <f>IF(I8=0,0,IF(I8&lt;&gt;"",1,0))</f>
        <v>0</v>
      </c>
      <c r="Y8" s="12">
        <f>IF(J8=0,0,IF(J8&lt;&gt;"",1,0))</f>
        <v>0</v>
      </c>
      <c r="Z8" s="1">
        <f t="shared" ref="Z8:Z34" si="6">X8+Y8</f>
        <v>0</v>
      </c>
      <c r="AA8" s="166">
        <f>I8+J8</f>
        <v>0</v>
      </c>
      <c r="AB8" s="164">
        <f>K8</f>
        <v>0</v>
      </c>
      <c r="AC8" s="124">
        <f t="shared" ref="AC8:AC34" si="7">IF($E8&lt;&gt;0,IF($C8&lt;&gt;0,IF(D8&lt;&gt;0,0,1),0),0)</f>
        <v>0</v>
      </c>
      <c r="AD8" s="161" t="str">
        <f>IF(D8&lt;&gt;0,D8,"")</f>
        <v/>
      </c>
      <c r="AE8" s="124">
        <f>IF($E8&lt;&gt;0,IF(F8&lt;&gt;0,0,1),0)</f>
        <v>0</v>
      </c>
      <c r="AF8" s="161" t="str">
        <f>IF(F8&lt;&gt;0,F8,"")</f>
        <v/>
      </c>
      <c r="AG8" s="1">
        <f t="shared" si="3"/>
        <v>0</v>
      </c>
    </row>
    <row r="9" spans="1:33" ht="7.5" customHeight="1" thickBot="1" x14ac:dyDescent="0.3">
      <c r="A9" s="48"/>
      <c r="B9" s="3"/>
      <c r="C9" s="3"/>
      <c r="D9" s="4"/>
      <c r="E9" s="3"/>
      <c r="F9" s="4"/>
      <c r="G9" s="3"/>
      <c r="H9" s="3"/>
      <c r="I9" s="3"/>
      <c r="J9" s="3"/>
      <c r="K9" s="3"/>
      <c r="L9" s="3"/>
      <c r="N9" s="82"/>
      <c r="O9" s="82"/>
      <c r="P9" s="83"/>
      <c r="Q9" s="84"/>
      <c r="R9" s="85"/>
      <c r="T9" s="209">
        <f t="shared" si="5"/>
        <v>0</v>
      </c>
      <c r="U9" s="12">
        <f t="shared" si="1"/>
        <v>0</v>
      </c>
      <c r="V9" s="12">
        <f t="shared" si="2"/>
        <v>0</v>
      </c>
      <c r="X9" s="12"/>
      <c r="Y9" s="12"/>
      <c r="AA9" s="166"/>
      <c r="AB9" s="164"/>
      <c r="AC9" s="217">
        <v>0</v>
      </c>
      <c r="AD9" s="161"/>
      <c r="AE9" s="217">
        <v>0</v>
      </c>
      <c r="AF9" s="161"/>
    </row>
    <row r="10" spans="1:33" ht="24" customHeight="1" thickBot="1" x14ac:dyDescent="0.3">
      <c r="A10" s="55" t="str">
        <f>Intestazioni!C18</f>
        <v>docenti di ruolo</v>
      </c>
      <c r="B10" s="17"/>
      <c r="C10" s="18"/>
      <c r="D10" s="4"/>
      <c r="E10" s="18"/>
      <c r="F10" s="4"/>
      <c r="G10" s="3"/>
      <c r="H10" s="3"/>
      <c r="I10" s="3"/>
      <c r="J10" s="3"/>
      <c r="K10" s="3"/>
      <c r="L10" s="3"/>
      <c r="N10" s="82"/>
      <c r="O10" s="82"/>
      <c r="P10" s="83"/>
      <c r="Q10" s="84"/>
      <c r="R10" s="85"/>
      <c r="T10" s="209">
        <f t="shared" si="5"/>
        <v>0</v>
      </c>
      <c r="U10" s="12">
        <f t="shared" si="1"/>
        <v>0</v>
      </c>
      <c r="V10" s="12">
        <f t="shared" si="2"/>
        <v>0</v>
      </c>
      <c r="X10" s="12"/>
      <c r="Y10" s="12"/>
      <c r="AA10" s="166"/>
      <c r="AB10" s="164"/>
      <c r="AC10" s="217">
        <v>0</v>
      </c>
      <c r="AD10" s="161"/>
      <c r="AE10" s="217">
        <v>0</v>
      </c>
      <c r="AF10" s="161"/>
    </row>
    <row r="11" spans="1:33" ht="24" customHeight="1" x14ac:dyDescent="0.25">
      <c r="A11" s="50" t="str">
        <f>Intestazioni!C19</f>
        <v>scuola dell'infanzia, primaria e personale educativo</v>
      </c>
      <c r="B11" s="224"/>
      <c r="C11" s="224"/>
      <c r="D11" s="226"/>
      <c r="E11" s="232"/>
      <c r="F11" s="228"/>
      <c r="G11" s="158"/>
      <c r="H11" s="150"/>
      <c r="I11" s="151"/>
      <c r="J11" s="151"/>
      <c r="K11" s="151"/>
      <c r="L11" s="157"/>
      <c r="M11" s="11"/>
      <c r="N11" s="82">
        <f t="shared" si="0"/>
        <v>0</v>
      </c>
      <c r="O11" s="82">
        <f>B11</f>
        <v>0</v>
      </c>
      <c r="P11" s="83">
        <f t="shared" si="4"/>
        <v>0</v>
      </c>
      <c r="Q11" s="84">
        <f>SUM(H11:L11)</f>
        <v>0</v>
      </c>
      <c r="R11" s="85" t="str">
        <f>IF(B11+C11+E11+Q11=0,"Dati non presenti",IF(O11=SUM((O11+P11+Q11)/3),IF(P11=Q11,"Congruo",SUM(ABS(N11))),IF(V11=0,"Congruo",SUM(ABS(N11)))))</f>
        <v>Dati non presenti</v>
      </c>
      <c r="T11" s="209">
        <f t="shared" si="5"/>
        <v>0</v>
      </c>
      <c r="U11" s="12">
        <f t="shared" si="1"/>
        <v>0</v>
      </c>
      <c r="V11" s="12">
        <f t="shared" si="2"/>
        <v>0</v>
      </c>
      <c r="W11" s="12" t="str">
        <f>IF(K11=0,"N",IF(K11&lt;&gt;"","S","N"))</f>
        <v>N</v>
      </c>
      <c r="X11" s="12">
        <f t="shared" ref="X11:Y14" si="8">IF(I11=0,0,IF(I11&lt;&gt;"",1,0))</f>
        <v>0</v>
      </c>
      <c r="Y11" s="12">
        <f t="shared" si="8"/>
        <v>0</v>
      </c>
      <c r="Z11" s="1">
        <f t="shared" si="6"/>
        <v>0</v>
      </c>
      <c r="AA11" s="166">
        <f>I11+J11</f>
        <v>0</v>
      </c>
      <c r="AB11" s="164">
        <f>K11</f>
        <v>0</v>
      </c>
      <c r="AC11" s="124">
        <f t="shared" si="7"/>
        <v>0</v>
      </c>
      <c r="AD11" s="161" t="str">
        <f>IF(D11&lt;&gt;0,D11,"")</f>
        <v/>
      </c>
      <c r="AE11" s="124">
        <f>IF($E11&lt;&gt;0,IF(F11&lt;&gt;0,0,1),0)</f>
        <v>0</v>
      </c>
      <c r="AF11" s="161" t="str">
        <f>IF(F11&lt;&gt;0,F11,"")</f>
        <v/>
      </c>
      <c r="AG11" s="1">
        <f t="shared" ref="AG11:AG13" si="9">IF(R11="Dati non presenti",0,IF(R11="Congruo",1,IF(R11=0,1,R11)))</f>
        <v>0</v>
      </c>
    </row>
    <row r="12" spans="1:33" ht="24" customHeight="1" x14ac:dyDescent="0.25">
      <c r="A12" s="51" t="str">
        <f>Intestazioni!C20</f>
        <v>scuola secondaria di I grado</v>
      </c>
      <c r="B12" s="224"/>
      <c r="C12" s="224"/>
      <c r="D12" s="233"/>
      <c r="E12" s="232"/>
      <c r="F12" s="234"/>
      <c r="G12" s="158"/>
      <c r="H12" s="153"/>
      <c r="I12" s="154"/>
      <c r="J12" s="154"/>
      <c r="K12" s="154"/>
      <c r="L12" s="192"/>
      <c r="M12" s="11"/>
      <c r="N12" s="82">
        <f t="shared" si="0"/>
        <v>0</v>
      </c>
      <c r="O12" s="82">
        <f>B12</f>
        <v>0</v>
      </c>
      <c r="P12" s="83">
        <f t="shared" si="4"/>
        <v>0</v>
      </c>
      <c r="Q12" s="84">
        <f>SUM(H12:L12)</f>
        <v>0</v>
      </c>
      <c r="R12" s="85" t="str">
        <f>IF(B12+C12+E12+Q12=0,"Dati non presenti",IF(O12=SUM((O12+P12+Q12)/3),IF(P12=Q12,"Congruo",SUM(ABS(N12))),IF(V12=0,"Congruo",SUM(ABS(N12)))))</f>
        <v>Dati non presenti</v>
      </c>
      <c r="T12" s="209">
        <f t="shared" si="5"/>
        <v>0</v>
      </c>
      <c r="U12" s="12">
        <f t="shared" si="1"/>
        <v>0</v>
      </c>
      <c r="V12" s="12">
        <f t="shared" si="2"/>
        <v>0</v>
      </c>
      <c r="W12" s="12" t="str">
        <f>IF(K12=0,"N",IF(K12&lt;&gt;"","S","N"))</f>
        <v>N</v>
      </c>
      <c r="X12" s="12">
        <f t="shared" si="8"/>
        <v>0</v>
      </c>
      <c r="Y12" s="12">
        <f t="shared" si="8"/>
        <v>0</v>
      </c>
      <c r="Z12" s="1">
        <f t="shared" si="6"/>
        <v>0</v>
      </c>
      <c r="AA12" s="166">
        <f>I12+J12</f>
        <v>0</v>
      </c>
      <c r="AB12" s="164">
        <f>K12</f>
        <v>0</v>
      </c>
      <c r="AC12" s="124">
        <f t="shared" si="7"/>
        <v>0</v>
      </c>
      <c r="AD12" s="161" t="str">
        <f>IF(D12&lt;&gt;0,D12,"")</f>
        <v/>
      </c>
      <c r="AE12" s="124">
        <f t="shared" ref="AE12:AE14" si="10">IF($E12&lt;&gt;0,IF(F12&lt;&gt;0,0,1),0)</f>
        <v>0</v>
      </c>
      <c r="AF12" s="161" t="str">
        <f>IF(F12&lt;&gt;0,F12,"")</f>
        <v/>
      </c>
      <c r="AG12" s="1">
        <f t="shared" si="9"/>
        <v>0</v>
      </c>
    </row>
    <row r="13" spans="1:33" ht="24" customHeight="1" x14ac:dyDescent="0.25">
      <c r="A13" s="51" t="str">
        <f>Intestazioni!C21</f>
        <v>scuola secondaria di II grado</v>
      </c>
      <c r="B13" s="235"/>
      <c r="C13" s="235"/>
      <c r="D13" s="236"/>
      <c r="E13" s="237"/>
      <c r="F13" s="238"/>
      <c r="G13" s="3"/>
      <c r="H13" s="153"/>
      <c r="I13" s="154"/>
      <c r="J13" s="154"/>
      <c r="K13" s="154"/>
      <c r="L13" s="192"/>
      <c r="M13" s="11"/>
      <c r="N13" s="82">
        <f t="shared" si="0"/>
        <v>0</v>
      </c>
      <c r="O13" s="82">
        <f>B13</f>
        <v>0</v>
      </c>
      <c r="P13" s="83">
        <f t="shared" si="4"/>
        <v>0</v>
      </c>
      <c r="Q13" s="84">
        <f>SUM(H13:L13)</f>
        <v>0</v>
      </c>
      <c r="R13" s="85" t="str">
        <f>IF(B13+C13+E13+Q13=0,"Dati non presenti",IF(O13=SUM((O13+P13+Q13)/3),IF(P13=Q13,"Congruo",SUM(ABS(N13))),IF(V13=0,"Congruo",SUM(ABS(N13)))))</f>
        <v>Dati non presenti</v>
      </c>
      <c r="T13" s="209">
        <f t="shared" si="5"/>
        <v>0</v>
      </c>
      <c r="U13" s="12">
        <f t="shared" si="1"/>
        <v>0</v>
      </c>
      <c r="V13" s="12">
        <f t="shared" si="2"/>
        <v>0</v>
      </c>
      <c r="W13" s="12" t="str">
        <f>IF(K13=0,"N",IF(K13&lt;&gt;"","S","N"))</f>
        <v>N</v>
      </c>
      <c r="X13" s="12">
        <f t="shared" si="8"/>
        <v>0</v>
      </c>
      <c r="Y13" s="12">
        <f t="shared" si="8"/>
        <v>0</v>
      </c>
      <c r="Z13" s="1">
        <f t="shared" si="6"/>
        <v>0</v>
      </c>
      <c r="AA13" s="166">
        <f>I13+J13</f>
        <v>0</v>
      </c>
      <c r="AB13" s="164">
        <f>K13</f>
        <v>0</v>
      </c>
      <c r="AC13" s="124">
        <f t="shared" si="7"/>
        <v>0</v>
      </c>
      <c r="AD13" s="161" t="str">
        <f>IF(D13&lt;&gt;0,D13,"")</f>
        <v/>
      </c>
      <c r="AE13" s="124">
        <f t="shared" si="10"/>
        <v>0</v>
      </c>
      <c r="AF13" s="161" t="str">
        <f>IF(F13&lt;&gt;0,F13,"")</f>
        <v/>
      </c>
      <c r="AG13" s="1">
        <f t="shared" si="9"/>
        <v>0</v>
      </c>
    </row>
    <row r="14" spans="1:33" ht="24" customHeight="1" thickBot="1" x14ac:dyDescent="0.3">
      <c r="A14" s="52" t="str">
        <f>Intestazioni!C22</f>
        <v>insegnanti tecnico pratici</v>
      </c>
      <c r="B14" s="235"/>
      <c r="C14" s="235"/>
      <c r="D14" s="236"/>
      <c r="E14" s="237"/>
      <c r="F14" s="239"/>
      <c r="G14" s="158"/>
      <c r="H14" s="155"/>
      <c r="I14" s="193"/>
      <c r="J14" s="193"/>
      <c r="K14" s="193"/>
      <c r="L14" s="156"/>
      <c r="N14" s="82">
        <f t="shared" si="0"/>
        <v>0</v>
      </c>
      <c r="O14" s="82">
        <f>B14</f>
        <v>0</v>
      </c>
      <c r="P14" s="83">
        <f t="shared" si="4"/>
        <v>0</v>
      </c>
      <c r="Q14" s="84">
        <f>SUM(H14:L14)</f>
        <v>0</v>
      </c>
      <c r="R14" s="85" t="str">
        <f>IF(B14+C14+E14+Q14=0,"Dati non presenti",IF(O14=SUM((O14+P14+Q14)/3),IF(P14=Q14,"Congruo",SUM(ABS(N14))),IF(V14=0,"Congruo",SUM(ABS(N14)))))</f>
        <v>Dati non presenti</v>
      </c>
      <c r="T14" s="209">
        <f t="shared" si="5"/>
        <v>0</v>
      </c>
      <c r="U14" s="12">
        <f t="shared" si="1"/>
        <v>0</v>
      </c>
      <c r="V14" s="12">
        <f t="shared" si="2"/>
        <v>0</v>
      </c>
      <c r="W14" s="12" t="str">
        <f>IF(K14=0,"N",IF(K14&lt;&gt;"","S","N"))</f>
        <v>N</v>
      </c>
      <c r="X14" s="12">
        <f t="shared" si="8"/>
        <v>0</v>
      </c>
      <c r="Y14" s="12">
        <f t="shared" si="8"/>
        <v>0</v>
      </c>
      <c r="Z14" s="1">
        <f t="shared" si="6"/>
        <v>0</v>
      </c>
      <c r="AA14" s="166">
        <f>I14+J14</f>
        <v>0</v>
      </c>
      <c r="AB14" s="164">
        <f>K14</f>
        <v>0</v>
      </c>
      <c r="AC14" s="124">
        <f t="shared" si="7"/>
        <v>0</v>
      </c>
      <c r="AD14" s="161" t="str">
        <f>IF(D14&lt;&gt;0,D14,"")</f>
        <v/>
      </c>
      <c r="AE14" s="124">
        <f t="shared" si="10"/>
        <v>0</v>
      </c>
      <c r="AF14" s="161" t="str">
        <f>IF(F14&lt;&gt;0,F14,"")</f>
        <v/>
      </c>
      <c r="AG14" s="1">
        <f t="shared" ref="AG14" si="11">IF(R14="Dati non presenti",0,IF(R14="Congruo",1,IF(R14=0,1,R14)))</f>
        <v>0</v>
      </c>
    </row>
    <row r="15" spans="1:33" ht="24" customHeight="1" thickBot="1" x14ac:dyDescent="0.3">
      <c r="A15" s="56" t="str">
        <f>Intestazioni!C23</f>
        <v>totale</v>
      </c>
      <c r="B15" s="23">
        <f>SUM(B11:B14)</f>
        <v>0</v>
      </c>
      <c r="C15" s="27">
        <f t="shared" ref="C15:L15" si="12">SUM(C11:C14)</f>
        <v>0</v>
      </c>
      <c r="D15" s="26">
        <f>IF((D11+D12+D13+D14=0),0,AVERAGE(D11:D14))</f>
        <v>0</v>
      </c>
      <c r="E15" s="25">
        <f>SUM(E11:E14)</f>
        <v>0</v>
      </c>
      <c r="F15" s="5">
        <f>IF((F11+F12+F13+F14=0),0,AVERAGE(F11:F14))</f>
        <v>0</v>
      </c>
      <c r="G15" s="2"/>
      <c r="H15" s="17">
        <f t="shared" si="12"/>
        <v>0</v>
      </c>
      <c r="I15" s="186">
        <f t="shared" si="12"/>
        <v>0</v>
      </c>
      <c r="J15" s="186">
        <f t="shared" si="12"/>
        <v>0</v>
      </c>
      <c r="K15" s="186">
        <f t="shared" si="12"/>
        <v>0</v>
      </c>
      <c r="L15" s="187">
        <f t="shared" si="12"/>
        <v>0</v>
      </c>
      <c r="M15" s="11"/>
      <c r="N15" s="82"/>
      <c r="O15" s="82"/>
      <c r="P15" s="83"/>
      <c r="Q15" s="84"/>
      <c r="R15" s="85"/>
      <c r="T15" s="209">
        <f t="shared" si="5"/>
        <v>0</v>
      </c>
      <c r="U15" s="12">
        <f t="shared" si="1"/>
        <v>0</v>
      </c>
      <c r="V15" s="12">
        <f t="shared" si="2"/>
        <v>0</v>
      </c>
      <c r="X15" s="12"/>
      <c r="Y15" s="12"/>
      <c r="AA15" s="166"/>
      <c r="AB15" s="164"/>
      <c r="AC15" s="217">
        <v>0</v>
      </c>
      <c r="AD15" s="218"/>
      <c r="AE15" s="217">
        <v>0</v>
      </c>
      <c r="AF15" s="161"/>
    </row>
    <row r="16" spans="1:33" ht="7.5" customHeight="1" thickBot="1" x14ac:dyDescent="0.3">
      <c r="A16" s="33"/>
      <c r="B16" s="7"/>
      <c r="C16" s="7"/>
      <c r="D16" s="8"/>
      <c r="E16" s="7"/>
      <c r="F16" s="8"/>
      <c r="G16" s="3"/>
      <c r="H16" s="7"/>
      <c r="I16" s="7"/>
      <c r="J16" s="7"/>
      <c r="K16" s="7"/>
      <c r="L16" s="7"/>
      <c r="N16" s="82"/>
      <c r="O16" s="82"/>
      <c r="P16" s="83"/>
      <c r="Q16" s="84"/>
      <c r="R16" s="85"/>
      <c r="T16" s="209">
        <f t="shared" si="5"/>
        <v>0</v>
      </c>
      <c r="U16" s="12">
        <f t="shared" si="1"/>
        <v>0</v>
      </c>
      <c r="V16" s="12">
        <f t="shared" si="2"/>
        <v>0</v>
      </c>
      <c r="X16" s="12"/>
      <c r="Y16" s="12"/>
      <c r="AA16" s="166"/>
      <c r="AB16" s="164"/>
      <c r="AC16" s="217">
        <v>0</v>
      </c>
      <c r="AD16" s="218"/>
      <c r="AE16" s="217">
        <v>0</v>
      </c>
      <c r="AF16" s="161"/>
    </row>
    <row r="17" spans="1:33" ht="24" customHeight="1" thickBot="1" x14ac:dyDescent="0.3">
      <c r="A17" s="55" t="str">
        <f>Intestazioni!C25</f>
        <v>docenti a tempo determinato</v>
      </c>
      <c r="B17" s="3"/>
      <c r="C17" s="18"/>
      <c r="D17" s="19"/>
      <c r="E17" s="3"/>
      <c r="F17" s="4"/>
      <c r="G17" s="3"/>
      <c r="H17" s="3"/>
      <c r="I17" s="3"/>
      <c r="J17" s="3"/>
      <c r="K17" s="3"/>
      <c r="L17" s="3"/>
      <c r="N17" s="82"/>
      <c r="O17" s="82"/>
      <c r="P17" s="83"/>
      <c r="Q17" s="84"/>
      <c r="R17" s="85"/>
      <c r="T17" s="209">
        <f t="shared" si="5"/>
        <v>0</v>
      </c>
      <c r="U17" s="12">
        <f t="shared" si="1"/>
        <v>0</v>
      </c>
      <c r="V17" s="12">
        <f t="shared" si="2"/>
        <v>0</v>
      </c>
      <c r="X17" s="12"/>
      <c r="Y17" s="12"/>
      <c r="AA17" s="166"/>
      <c r="AB17" s="164"/>
      <c r="AC17" s="217">
        <v>0</v>
      </c>
      <c r="AD17" s="218"/>
      <c r="AE17" s="217">
        <v>0</v>
      </c>
      <c r="AF17" s="161"/>
    </row>
    <row r="18" spans="1:33" ht="24" customHeight="1" x14ac:dyDescent="0.25">
      <c r="A18" s="50" t="str">
        <f>Intestazioni!C19</f>
        <v>scuola dell'infanzia, primaria e personale educativo</v>
      </c>
      <c r="B18" s="240"/>
      <c r="C18" s="224"/>
      <c r="D18" s="233"/>
      <c r="E18" s="241"/>
      <c r="F18" s="242"/>
      <c r="G18" s="158"/>
      <c r="H18" s="150"/>
      <c r="I18" s="151"/>
      <c r="J18" s="151"/>
      <c r="K18" s="151"/>
      <c r="L18" s="157"/>
      <c r="N18" s="82">
        <f t="shared" si="0"/>
        <v>0</v>
      </c>
      <c r="O18" s="82">
        <f>B18</f>
        <v>0</v>
      </c>
      <c r="P18" s="83">
        <f t="shared" si="4"/>
        <v>0</v>
      </c>
      <c r="Q18" s="84">
        <f>SUM(H18:L18)</f>
        <v>0</v>
      </c>
      <c r="R18" s="85" t="str">
        <f>IF(B18+C18+E18+Q18=0,"Dati non presenti",IF(O18=SUM((O18+P18+Q18)/3),IF(P18=Q18,"Congruo",SUM(ABS(N18))),IF(V18=0,"Congruo",SUM(ABS(N18)))))</f>
        <v>Dati non presenti</v>
      </c>
      <c r="T18" s="209">
        <f t="shared" si="5"/>
        <v>0</v>
      </c>
      <c r="U18" s="12">
        <f t="shared" si="1"/>
        <v>0</v>
      </c>
      <c r="V18" s="12">
        <f t="shared" si="2"/>
        <v>0</v>
      </c>
      <c r="W18" s="12" t="str">
        <f>IF(K18=0,"N",IF(K18&lt;&gt;"","S","N"))</f>
        <v>N</v>
      </c>
      <c r="X18" s="12">
        <f t="shared" ref="X18:Y21" si="13">IF(I18=0,0,IF(I18&lt;&gt;"",1,0))</f>
        <v>0</v>
      </c>
      <c r="Y18" s="12">
        <f t="shared" si="13"/>
        <v>0</v>
      </c>
      <c r="Z18" s="1">
        <f t="shared" si="6"/>
        <v>0</v>
      </c>
      <c r="AA18" s="166">
        <f>I18+J18</f>
        <v>0</v>
      </c>
      <c r="AB18" s="164">
        <f>K18</f>
        <v>0</v>
      </c>
      <c r="AC18" s="124">
        <f t="shared" si="7"/>
        <v>0</v>
      </c>
      <c r="AD18" s="161" t="str">
        <f>IF(D18&lt;&gt;0,D18,"")</f>
        <v/>
      </c>
      <c r="AE18" s="124">
        <f t="shared" ref="AE18:AE21" si="14">IF($E18&lt;&gt;0,IF(F18&lt;&gt;0,0,1),0)</f>
        <v>0</v>
      </c>
      <c r="AF18" s="161" t="str">
        <f>IF(F18&lt;&gt;0,F18,"")</f>
        <v/>
      </c>
      <c r="AG18" s="1">
        <f t="shared" ref="AG18:AG20" si="15">IF(R18="Dati non presenti",0,IF(R18="Congruo",1,IF(R18=0,1,R18)))</f>
        <v>0</v>
      </c>
    </row>
    <row r="19" spans="1:33" ht="24" customHeight="1" x14ac:dyDescent="0.25">
      <c r="A19" s="50" t="str">
        <f>Intestazioni!C20</f>
        <v>scuola secondaria di I grado</v>
      </c>
      <c r="B19" s="235"/>
      <c r="C19" s="235"/>
      <c r="D19" s="236"/>
      <c r="E19" s="237"/>
      <c r="F19" s="238"/>
      <c r="G19" s="3"/>
      <c r="H19" s="153"/>
      <c r="I19" s="154"/>
      <c r="J19" s="154"/>
      <c r="K19" s="154"/>
      <c r="L19" s="192"/>
      <c r="M19" s="11"/>
      <c r="N19" s="82">
        <f t="shared" si="0"/>
        <v>0</v>
      </c>
      <c r="O19" s="82">
        <f>B19</f>
        <v>0</v>
      </c>
      <c r="P19" s="83">
        <f t="shared" si="4"/>
        <v>0</v>
      </c>
      <c r="Q19" s="84">
        <f>SUM(H19:L19)</f>
        <v>0</v>
      </c>
      <c r="R19" s="85" t="str">
        <f>IF(B19+C19+E19+Q19=0,"Dati non presenti",IF(O19=SUM((O19+P19+Q19)/3),IF(P19=Q19,"Congruo",SUM(ABS(N19))),IF(V19=0,"Congruo",SUM(ABS(N19)))))</f>
        <v>Dati non presenti</v>
      </c>
      <c r="T19" s="209">
        <f t="shared" si="5"/>
        <v>0</v>
      </c>
      <c r="U19" s="12">
        <f t="shared" si="1"/>
        <v>0</v>
      </c>
      <c r="V19" s="12">
        <f t="shared" si="2"/>
        <v>0</v>
      </c>
      <c r="W19" s="12" t="str">
        <f>IF(K19=0,"N",IF(K19&lt;&gt;"","S","N"))</f>
        <v>N</v>
      </c>
      <c r="X19" s="12">
        <f t="shared" si="13"/>
        <v>0</v>
      </c>
      <c r="Y19" s="12">
        <f t="shared" si="13"/>
        <v>0</v>
      </c>
      <c r="Z19" s="1">
        <f t="shared" si="6"/>
        <v>0</v>
      </c>
      <c r="AA19" s="166">
        <f>I19+J19</f>
        <v>0</v>
      </c>
      <c r="AB19" s="164">
        <f>K19</f>
        <v>0</v>
      </c>
      <c r="AC19" s="124">
        <f t="shared" si="7"/>
        <v>0</v>
      </c>
      <c r="AD19" s="161" t="str">
        <f>IF(D19&lt;&gt;0,D19,"")</f>
        <v/>
      </c>
      <c r="AE19" s="124">
        <f t="shared" si="14"/>
        <v>0</v>
      </c>
      <c r="AF19" s="161" t="str">
        <f>IF(F19&lt;&gt;0,F19,"")</f>
        <v/>
      </c>
      <c r="AG19" s="1">
        <f t="shared" si="15"/>
        <v>0</v>
      </c>
    </row>
    <row r="20" spans="1:33" ht="24" customHeight="1" x14ac:dyDescent="0.25">
      <c r="A20" s="50" t="str">
        <f>Intestazioni!C21</f>
        <v>scuola secondaria di II grado</v>
      </c>
      <c r="B20" s="235"/>
      <c r="C20" s="235"/>
      <c r="D20" s="236"/>
      <c r="E20" s="237"/>
      <c r="F20" s="239"/>
      <c r="G20" s="158"/>
      <c r="H20" s="153"/>
      <c r="I20" s="154"/>
      <c r="J20" s="154"/>
      <c r="K20" s="154"/>
      <c r="L20" s="192"/>
      <c r="M20" s="11"/>
      <c r="N20" s="82">
        <f t="shared" si="0"/>
        <v>0</v>
      </c>
      <c r="O20" s="82">
        <f>B20</f>
        <v>0</v>
      </c>
      <c r="P20" s="83">
        <f t="shared" si="4"/>
        <v>0</v>
      </c>
      <c r="Q20" s="84">
        <f>SUM(H20:L20)</f>
        <v>0</v>
      </c>
      <c r="R20" s="85" t="str">
        <f>IF(B20+C20+E20+Q20=0,"Dati non presenti",IF(O20=SUM((O20+P20+Q20)/3),IF(P20=Q20,"Congruo",SUM(ABS(N20))),IF(V20=0,"Congruo",SUM(ABS(N20)))))</f>
        <v>Dati non presenti</v>
      </c>
      <c r="T20" s="209">
        <f t="shared" si="5"/>
        <v>0</v>
      </c>
      <c r="U20" s="12">
        <f t="shared" si="1"/>
        <v>0</v>
      </c>
      <c r="V20" s="12">
        <f t="shared" si="2"/>
        <v>0</v>
      </c>
      <c r="W20" s="12" t="str">
        <f>IF(K20=0,"N",IF(K20&lt;&gt;"","S","N"))</f>
        <v>N</v>
      </c>
      <c r="X20" s="12">
        <f t="shared" si="13"/>
        <v>0</v>
      </c>
      <c r="Y20" s="12">
        <f t="shared" si="13"/>
        <v>0</v>
      </c>
      <c r="Z20" s="1">
        <f t="shared" si="6"/>
        <v>0</v>
      </c>
      <c r="AA20" s="166">
        <f>I20+J20</f>
        <v>0</v>
      </c>
      <c r="AB20" s="164">
        <f>K20</f>
        <v>0</v>
      </c>
      <c r="AC20" s="124">
        <f t="shared" si="7"/>
        <v>0</v>
      </c>
      <c r="AD20" s="161" t="str">
        <f>IF(D20&lt;&gt;0,D20,"")</f>
        <v/>
      </c>
      <c r="AE20" s="124">
        <f t="shared" si="14"/>
        <v>0</v>
      </c>
      <c r="AF20" s="161" t="str">
        <f>IF(F20&lt;&gt;0,F20,"")</f>
        <v/>
      </c>
      <c r="AG20" s="1">
        <f t="shared" si="15"/>
        <v>0</v>
      </c>
    </row>
    <row r="21" spans="1:33" ht="24" customHeight="1" thickBot="1" x14ac:dyDescent="0.3">
      <c r="A21" s="50" t="str">
        <f>Intestazioni!C22</f>
        <v>insegnanti tecnico pratici</v>
      </c>
      <c r="B21" s="235"/>
      <c r="C21" s="235"/>
      <c r="D21" s="236"/>
      <c r="E21" s="237"/>
      <c r="F21" s="239"/>
      <c r="G21" s="158"/>
      <c r="H21" s="155"/>
      <c r="I21" s="193"/>
      <c r="J21" s="193"/>
      <c r="K21" s="193"/>
      <c r="L21" s="156"/>
      <c r="N21" s="82">
        <f t="shared" si="0"/>
        <v>0</v>
      </c>
      <c r="O21" s="82">
        <f>B21</f>
        <v>0</v>
      </c>
      <c r="P21" s="83">
        <f t="shared" si="4"/>
        <v>0</v>
      </c>
      <c r="Q21" s="84">
        <f>SUM(H21:L21)</f>
        <v>0</v>
      </c>
      <c r="R21" s="85" t="str">
        <f>IF(B21+C21+E21+Q21=0,"Dati non presenti",IF(O21=SUM((O21+P21+Q21)/3),IF(P21=Q21,"Congruo",SUM(ABS(N21))),IF(V21=0,"Congruo",SUM(ABS(N21)))))</f>
        <v>Dati non presenti</v>
      </c>
      <c r="T21" s="209">
        <f t="shared" si="5"/>
        <v>0</v>
      </c>
      <c r="U21" s="12">
        <f t="shared" si="1"/>
        <v>0</v>
      </c>
      <c r="V21" s="12">
        <f t="shared" si="2"/>
        <v>0</v>
      </c>
      <c r="W21" s="12" t="str">
        <f>IF(K21=0,"N",IF(K21&lt;&gt;"","S","N"))</f>
        <v>N</v>
      </c>
      <c r="X21" s="12">
        <f t="shared" si="13"/>
        <v>0</v>
      </c>
      <c r="Y21" s="12">
        <f t="shared" si="13"/>
        <v>0</v>
      </c>
      <c r="Z21" s="1">
        <f t="shared" si="6"/>
        <v>0</v>
      </c>
      <c r="AA21" s="166">
        <f>I21+J21</f>
        <v>0</v>
      </c>
      <c r="AB21" s="164">
        <f>K21</f>
        <v>0</v>
      </c>
      <c r="AC21" s="124">
        <f t="shared" si="7"/>
        <v>0</v>
      </c>
      <c r="AD21" s="161" t="str">
        <f>IF(D21&lt;&gt;0,D21,"")</f>
        <v/>
      </c>
      <c r="AE21" s="124">
        <f t="shared" si="14"/>
        <v>0</v>
      </c>
      <c r="AF21" s="161" t="str">
        <f>IF(F21&lt;&gt;0,F21,"")</f>
        <v/>
      </c>
      <c r="AG21" s="1">
        <f t="shared" ref="AG21" si="16">IF(R21="Dati non presenti",0,IF(R21="Congruo",1,IF(R21=0,1,R21)))</f>
        <v>0</v>
      </c>
    </row>
    <row r="22" spans="1:33" ht="24" customHeight="1" thickBot="1" x14ac:dyDescent="0.3">
      <c r="A22" s="57" t="str">
        <f>Intestazioni!C23</f>
        <v>totale</v>
      </c>
      <c r="B22" s="27">
        <f>SUM(B18:B21)</f>
        <v>0</v>
      </c>
      <c r="C22" s="32">
        <f>SUM(C18:C21)</f>
        <v>0</v>
      </c>
      <c r="D22" s="31">
        <f>IF((D18+D19+D20+D21=0),0,AVERAGE(D18:D21))</f>
        <v>0</v>
      </c>
      <c r="E22" s="25">
        <f>SUM(E18:E21)</f>
        <v>0</v>
      </c>
      <c r="F22" s="5">
        <f>IF((F18+F19+F20+F21=0),0,AVERAGE(F18:F21))</f>
        <v>0</v>
      </c>
      <c r="G22" s="2"/>
      <c r="H22" s="17">
        <f>SUM(H18:H21)</f>
        <v>0</v>
      </c>
      <c r="I22" s="186">
        <f>SUM(I18:I21)</f>
        <v>0</v>
      </c>
      <c r="J22" s="18">
        <f>SUM(J18:J21)</f>
        <v>0</v>
      </c>
      <c r="K22" s="188">
        <f>SUM(K18:K21)</f>
        <v>0</v>
      </c>
      <c r="L22" s="187">
        <f>SUM(L18:L21)</f>
        <v>0</v>
      </c>
      <c r="N22" s="82"/>
      <c r="O22" s="82"/>
      <c r="P22" s="83"/>
      <c r="Q22" s="84"/>
      <c r="R22" s="85"/>
      <c r="T22" s="209">
        <f t="shared" si="5"/>
        <v>0</v>
      </c>
      <c r="U22" s="12">
        <f t="shared" si="1"/>
        <v>0</v>
      </c>
      <c r="V22" s="12">
        <f t="shared" si="2"/>
        <v>0</v>
      </c>
      <c r="X22" s="12"/>
      <c r="Y22" s="12"/>
      <c r="AA22" s="166"/>
      <c r="AB22" s="164"/>
      <c r="AC22" s="217">
        <v>0</v>
      </c>
      <c r="AD22" s="218"/>
      <c r="AE22" s="217">
        <v>0</v>
      </c>
      <c r="AF22" s="161"/>
    </row>
    <row r="23" spans="1:33" ht="7.5" customHeight="1" x14ac:dyDescent="0.25">
      <c r="A23" s="34"/>
      <c r="B23" s="7"/>
      <c r="C23" s="7"/>
      <c r="D23" s="8"/>
      <c r="E23" s="7"/>
      <c r="F23" s="8"/>
      <c r="G23" s="3"/>
      <c r="H23" s="7"/>
      <c r="I23" s="7"/>
      <c r="J23" s="7"/>
      <c r="K23" s="7"/>
      <c r="L23" s="7"/>
      <c r="N23" s="82"/>
      <c r="O23" s="82"/>
      <c r="P23" s="83"/>
      <c r="Q23" s="84"/>
      <c r="R23" s="85"/>
      <c r="T23" s="209">
        <f t="shared" si="5"/>
        <v>0</v>
      </c>
      <c r="U23" s="12">
        <f t="shared" si="1"/>
        <v>0</v>
      </c>
      <c r="V23" s="12">
        <f t="shared" si="2"/>
        <v>0</v>
      </c>
      <c r="X23" s="12"/>
      <c r="Y23" s="12"/>
      <c r="AA23" s="166"/>
      <c r="AB23" s="164"/>
      <c r="AC23" s="217">
        <v>0</v>
      </c>
      <c r="AD23" s="218"/>
      <c r="AE23" s="217">
        <v>0</v>
      </c>
      <c r="AF23" s="161"/>
    </row>
    <row r="24" spans="1:33" ht="7.5" customHeight="1" thickBot="1" x14ac:dyDescent="0.3">
      <c r="A24" s="35"/>
      <c r="B24" s="3"/>
      <c r="C24" s="3"/>
      <c r="D24" s="4"/>
      <c r="E24" s="3"/>
      <c r="F24" s="4"/>
      <c r="G24" s="3"/>
      <c r="H24" s="3"/>
      <c r="I24" s="3"/>
      <c r="J24" s="3"/>
      <c r="K24" s="3"/>
      <c r="L24" s="3"/>
      <c r="N24" s="82"/>
      <c r="O24" s="82"/>
      <c r="P24" s="83"/>
      <c r="Q24" s="84"/>
      <c r="R24" s="85"/>
      <c r="T24" s="209">
        <f t="shared" si="5"/>
        <v>0</v>
      </c>
      <c r="U24" s="12">
        <f t="shared" si="1"/>
        <v>0</v>
      </c>
      <c r="V24" s="12">
        <f t="shared" si="2"/>
        <v>0</v>
      </c>
      <c r="X24" s="12"/>
      <c r="Y24" s="12"/>
      <c r="AA24" s="166"/>
      <c r="AB24" s="164"/>
      <c r="AC24" s="217">
        <v>0</v>
      </c>
      <c r="AD24" s="218"/>
      <c r="AE24" s="217">
        <v>0</v>
      </c>
      <c r="AF24" s="161"/>
    </row>
    <row r="25" spans="1:33" ht="24" customHeight="1" thickBot="1" x14ac:dyDescent="0.3">
      <c r="A25" s="54" t="str">
        <f>Intestazioni!C26</f>
        <v>A.T.A. di ruolo</v>
      </c>
      <c r="B25" s="3"/>
      <c r="C25" s="18"/>
      <c r="D25" s="19"/>
      <c r="E25" s="3"/>
      <c r="F25" s="4"/>
      <c r="G25" s="3"/>
      <c r="H25" s="3"/>
      <c r="I25" s="3"/>
      <c r="J25" s="3"/>
      <c r="K25" s="3"/>
      <c r="L25" s="3"/>
      <c r="N25" s="82"/>
      <c r="O25" s="82"/>
      <c r="P25" s="83"/>
      <c r="Q25" s="84"/>
      <c r="R25" s="85"/>
      <c r="T25" s="209">
        <f t="shared" si="5"/>
        <v>0</v>
      </c>
      <c r="U25" s="12">
        <f t="shared" si="1"/>
        <v>0</v>
      </c>
      <c r="V25" s="12">
        <f t="shared" si="2"/>
        <v>0</v>
      </c>
      <c r="X25" s="12"/>
      <c r="Y25" s="12"/>
      <c r="AA25" s="166"/>
      <c r="AB25" s="164"/>
      <c r="AC25" s="217">
        <v>0</v>
      </c>
      <c r="AD25" s="218"/>
      <c r="AE25" s="217">
        <v>0</v>
      </c>
      <c r="AF25" s="161"/>
    </row>
    <row r="26" spans="1:33" ht="24" customHeight="1" thickBot="1" x14ac:dyDescent="0.3">
      <c r="A26" s="53" t="str">
        <f>Intestazioni!C27</f>
        <v>DSGA 1)
funzionari ed elevata qualificazione 2)</v>
      </c>
      <c r="B26" s="240"/>
      <c r="C26" s="224"/>
      <c r="D26" s="233"/>
      <c r="E26" s="241"/>
      <c r="F26" s="228"/>
      <c r="G26" s="158"/>
      <c r="H26" s="150"/>
      <c r="I26" s="151"/>
      <c r="J26" s="151"/>
      <c r="K26" s="151"/>
      <c r="L26" s="157"/>
      <c r="N26" s="82">
        <f t="shared" si="0"/>
        <v>0</v>
      </c>
      <c r="O26" s="82">
        <f>B26</f>
        <v>0</v>
      </c>
      <c r="P26" s="83">
        <f t="shared" si="4"/>
        <v>0</v>
      </c>
      <c r="Q26" s="84">
        <f>SUM(H26:L26)</f>
        <v>0</v>
      </c>
      <c r="R26" s="85" t="str">
        <f>IF(B26+C26+E26+Q26=0,"Dati non presenti",IF(O26=SUM((O26+P26+Q26)/3),IF(P26=Q26,"Congruo",SUM(ABS(N26))),IF(V26=0,"Congruo",SUM(ABS(N26)))))</f>
        <v>Dati non presenti</v>
      </c>
      <c r="T26" s="209">
        <f t="shared" si="5"/>
        <v>0</v>
      </c>
      <c r="U26" s="12">
        <f t="shared" si="1"/>
        <v>0</v>
      </c>
      <c r="V26" s="12">
        <f t="shared" si="2"/>
        <v>0</v>
      </c>
      <c r="W26" s="12" t="str">
        <f>IF(K26=0,"N",IF(K26&lt;&gt;"","S","N"))</f>
        <v>N</v>
      </c>
      <c r="X26" s="12">
        <f t="shared" ref="X26:Y28" si="17">IF(I26=0,0,IF(I26&lt;&gt;"",1,0))</f>
        <v>0</v>
      </c>
      <c r="Y26" s="12">
        <f t="shared" si="17"/>
        <v>0</v>
      </c>
      <c r="Z26" s="1">
        <f t="shared" si="6"/>
        <v>0</v>
      </c>
      <c r="AA26" s="166">
        <f>I26+J26</f>
        <v>0</v>
      </c>
      <c r="AB26" s="164">
        <f>K26</f>
        <v>0</v>
      </c>
      <c r="AC26" s="124">
        <f t="shared" si="7"/>
        <v>0</v>
      </c>
      <c r="AD26" s="161" t="str">
        <f>IF(D26&lt;&gt;0,D26,"")</f>
        <v/>
      </c>
      <c r="AE26" s="124">
        <f t="shared" ref="AE26:AE28" si="18">IF($E26&lt;&gt;0,IF(F26&lt;&gt;0,0,1),0)</f>
        <v>0</v>
      </c>
      <c r="AF26" s="161" t="str">
        <f>IF(F26&lt;&gt;0,F26,"")</f>
        <v/>
      </c>
      <c r="AG26" s="1">
        <f t="shared" ref="AG26:AG28" si="19">IF(R26="Dati non presenti",0,IF(R26="Congruo",1,IF(R26=0,1,R26)))</f>
        <v>0</v>
      </c>
    </row>
    <row r="27" spans="1:33" ht="24" customHeight="1" thickBot="1" x14ac:dyDescent="0.3">
      <c r="A27" s="53" t="str">
        <f>Intestazioni!C28</f>
        <v>assistenti amministrativi e tecnici 3)</v>
      </c>
      <c r="B27" s="243"/>
      <c r="C27" s="243"/>
      <c r="D27" s="244"/>
      <c r="E27" s="237"/>
      <c r="F27" s="245"/>
      <c r="G27" s="158"/>
      <c r="H27" s="153"/>
      <c r="I27" s="154"/>
      <c r="J27" s="154"/>
      <c r="K27" s="154"/>
      <c r="L27" s="192"/>
      <c r="N27" s="82">
        <f t="shared" si="0"/>
        <v>0</v>
      </c>
      <c r="O27" s="82">
        <f>B27</f>
        <v>0</v>
      </c>
      <c r="P27" s="83">
        <f t="shared" si="4"/>
        <v>0</v>
      </c>
      <c r="Q27" s="84">
        <f>SUM(H27:L27)</f>
        <v>0</v>
      </c>
      <c r="R27" s="85" t="str">
        <f>IF(B27+C27+E27+Q27=0,"Dati non presenti",IF(O27=SUM((O27+P27+Q27)/3),IF(P27=Q27,"Congruo",SUM(ABS(N27))),IF(V27=0,"Congruo",SUM(ABS(N27)))))</f>
        <v>Dati non presenti</v>
      </c>
      <c r="T27" s="209">
        <f t="shared" si="5"/>
        <v>0</v>
      </c>
      <c r="U27" s="12">
        <f t="shared" si="1"/>
        <v>0</v>
      </c>
      <c r="V27" s="12">
        <f t="shared" si="2"/>
        <v>0</v>
      </c>
      <c r="W27" s="12" t="str">
        <f>IF(K27=0,"N",IF(K27&lt;&gt;"","S","N"))</f>
        <v>N</v>
      </c>
      <c r="X27" s="12">
        <f t="shared" si="17"/>
        <v>0</v>
      </c>
      <c r="Y27" s="12">
        <f t="shared" si="17"/>
        <v>0</v>
      </c>
      <c r="Z27" s="1">
        <f t="shared" si="6"/>
        <v>0</v>
      </c>
      <c r="AA27" s="166">
        <f>I27+J27</f>
        <v>0</v>
      </c>
      <c r="AB27" s="164">
        <f>K27</f>
        <v>0</v>
      </c>
      <c r="AC27" s="124">
        <f t="shared" si="7"/>
        <v>0</v>
      </c>
      <c r="AD27" s="161" t="str">
        <f>IF(D27&lt;&gt;0,D27,"")</f>
        <v/>
      </c>
      <c r="AE27" s="124">
        <f t="shared" si="18"/>
        <v>0</v>
      </c>
      <c r="AF27" s="161" t="str">
        <f>IF(F27&lt;&gt;0,F27,"")</f>
        <v/>
      </c>
      <c r="AG27" s="1">
        <f t="shared" si="19"/>
        <v>0</v>
      </c>
    </row>
    <row r="28" spans="1:33" ht="24" customHeight="1" thickBot="1" x14ac:dyDescent="0.3">
      <c r="A28" s="53" t="str">
        <f>Intestazioni!C29</f>
        <v>collaboratori/operatori scolastici
operatori dei servizi agrari 4)</v>
      </c>
      <c r="B28" s="243"/>
      <c r="C28" s="243"/>
      <c r="D28" s="244"/>
      <c r="E28" s="237"/>
      <c r="F28" s="246"/>
      <c r="G28" s="158"/>
      <c r="H28" s="155"/>
      <c r="I28" s="193"/>
      <c r="J28" s="193"/>
      <c r="K28" s="193"/>
      <c r="L28" s="156"/>
      <c r="N28" s="82">
        <f t="shared" si="0"/>
        <v>0</v>
      </c>
      <c r="O28" s="82">
        <f>B28</f>
        <v>0</v>
      </c>
      <c r="P28" s="83">
        <f t="shared" si="4"/>
        <v>0</v>
      </c>
      <c r="Q28" s="84">
        <f>SUM(H28:L28)</f>
        <v>0</v>
      </c>
      <c r="R28" s="85" t="str">
        <f>IF(B28+C28+E28+Q28=0,"Dati non presenti",IF(O28=SUM((O28+P28+Q28)/3),IF(P28=Q28,"Congruo",SUM(ABS(N28))),IF(V28=0,"Congruo",SUM(ABS(N28)))))</f>
        <v>Dati non presenti</v>
      </c>
      <c r="T28" s="209">
        <f t="shared" si="5"/>
        <v>0</v>
      </c>
      <c r="U28" s="12">
        <f t="shared" si="1"/>
        <v>0</v>
      </c>
      <c r="V28" s="12">
        <f t="shared" si="2"/>
        <v>0</v>
      </c>
      <c r="W28" s="12" t="str">
        <f>IF(K28=0,"N",IF(K28&lt;&gt;"","S","N"))</f>
        <v>N</v>
      </c>
      <c r="X28" s="12">
        <f t="shared" si="17"/>
        <v>0</v>
      </c>
      <c r="Y28" s="12">
        <f t="shared" si="17"/>
        <v>0</v>
      </c>
      <c r="Z28" s="1">
        <f t="shared" si="6"/>
        <v>0</v>
      </c>
      <c r="AA28" s="166">
        <f>I28+J28</f>
        <v>0</v>
      </c>
      <c r="AB28" s="164">
        <f>K28</f>
        <v>0</v>
      </c>
      <c r="AC28" s="124">
        <f t="shared" si="7"/>
        <v>0</v>
      </c>
      <c r="AD28" s="161" t="str">
        <f>IF(D28&lt;&gt;0,D28,"")</f>
        <v/>
      </c>
      <c r="AE28" s="124">
        <f t="shared" si="18"/>
        <v>0</v>
      </c>
      <c r="AF28" s="161" t="str">
        <f>IF(F28&lt;&gt;0,F28,"")</f>
        <v/>
      </c>
      <c r="AG28" s="1">
        <f t="shared" si="19"/>
        <v>0</v>
      </c>
    </row>
    <row r="29" spans="1:33" ht="24" customHeight="1" thickBot="1" x14ac:dyDescent="0.3">
      <c r="A29" s="56" t="str">
        <f>Intestazioni!C23</f>
        <v>totale</v>
      </c>
      <c r="B29" s="23">
        <f>SUM(B26:B28)</f>
        <v>0</v>
      </c>
      <c r="C29" s="27">
        <f>SUM(C26:C28)</f>
        <v>0</v>
      </c>
      <c r="D29" s="26">
        <f>IF((D26+D27+D28=0),0,AVERAGE(D26:D28))</f>
        <v>0</v>
      </c>
      <c r="E29" s="25">
        <f>SUM(E26:E28)</f>
        <v>0</v>
      </c>
      <c r="F29" s="5">
        <f>IF((F26+F27+F28=0),0,AVERAGE(F26:F28))</f>
        <v>0</v>
      </c>
      <c r="G29" s="2"/>
      <c r="H29" s="17">
        <f>SUM(H26:H28)</f>
        <v>0</v>
      </c>
      <c r="I29" s="188">
        <f>SUM(I26:I28)</f>
        <v>0</v>
      </c>
      <c r="J29" s="188">
        <f>SUM(J26:J28)</f>
        <v>0</v>
      </c>
      <c r="K29" s="186">
        <f>SUM(K26:K28)</f>
        <v>0</v>
      </c>
      <c r="L29" s="189">
        <f>SUM(L26:L28)</f>
        <v>0</v>
      </c>
      <c r="N29" s="82"/>
      <c r="O29" s="82"/>
      <c r="P29" s="83"/>
      <c r="Q29" s="84"/>
      <c r="R29" s="85" t="str">
        <f>IF(B29+C29+E29+Q29=0,"Dati non presenti",IF(O29=SUM((O29+P29+Q29)/3),IF(P29=Q29,"Congruo",SUM(ABS(N29))),IF(V29=0,"Congruo",SUM(ABS(N29)))))</f>
        <v>Dati non presenti</v>
      </c>
      <c r="T29" s="209">
        <f t="shared" si="5"/>
        <v>0</v>
      </c>
      <c r="U29" s="12">
        <f t="shared" si="1"/>
        <v>0</v>
      </c>
      <c r="V29" s="12">
        <f t="shared" si="2"/>
        <v>0</v>
      </c>
      <c r="X29" s="12"/>
      <c r="Y29" s="12"/>
      <c r="AA29" s="166"/>
      <c r="AB29" s="164"/>
      <c r="AC29" s="217">
        <v>0</v>
      </c>
      <c r="AD29" s="218"/>
      <c r="AE29" s="217">
        <v>0</v>
      </c>
      <c r="AF29" s="161"/>
    </row>
    <row r="30" spans="1:33" ht="7.5" customHeight="1" thickBot="1" x14ac:dyDescent="0.3">
      <c r="A30" s="35"/>
      <c r="B30" s="7"/>
      <c r="C30" s="7"/>
      <c r="D30" s="8"/>
      <c r="E30" s="7"/>
      <c r="F30" s="8"/>
      <c r="G30" s="3"/>
      <c r="H30" s="7"/>
      <c r="I30" s="7"/>
      <c r="J30" s="7"/>
      <c r="K30" s="7"/>
      <c r="L30" s="7"/>
      <c r="N30" s="82"/>
      <c r="O30" s="82"/>
      <c r="P30" s="83"/>
      <c r="Q30" s="84"/>
      <c r="R30" s="85"/>
      <c r="T30" s="209">
        <f t="shared" si="5"/>
        <v>0</v>
      </c>
      <c r="U30" s="12">
        <f t="shared" si="1"/>
        <v>0</v>
      </c>
      <c r="V30" s="12">
        <f t="shared" si="2"/>
        <v>0</v>
      </c>
      <c r="X30" s="12"/>
      <c r="Y30" s="12"/>
      <c r="AA30" s="166"/>
      <c r="AB30" s="164"/>
      <c r="AC30" s="217">
        <v>0</v>
      </c>
      <c r="AD30" s="218"/>
      <c r="AE30" s="217">
        <v>0</v>
      </c>
      <c r="AF30" s="161"/>
    </row>
    <row r="31" spans="1:33" ht="24" customHeight="1" thickBot="1" x14ac:dyDescent="0.3">
      <c r="A31" s="58" t="str">
        <f>Intestazioni!C30</f>
        <v>A.T.A. a tempo determinato</v>
      </c>
      <c r="B31" s="3"/>
      <c r="C31" s="3"/>
      <c r="D31" s="4"/>
      <c r="E31" s="18"/>
      <c r="F31" s="19"/>
      <c r="G31" s="3"/>
      <c r="H31" s="3"/>
      <c r="I31" s="3"/>
      <c r="J31" s="3"/>
      <c r="K31" s="3"/>
      <c r="L31" s="3"/>
      <c r="N31" s="82"/>
      <c r="O31" s="82"/>
      <c r="P31" s="83"/>
      <c r="Q31" s="84"/>
      <c r="R31" s="85"/>
      <c r="T31" s="209">
        <f t="shared" si="5"/>
        <v>0</v>
      </c>
      <c r="U31" s="12">
        <f t="shared" si="1"/>
        <v>0</v>
      </c>
      <c r="V31" s="12">
        <f t="shared" si="2"/>
        <v>0</v>
      </c>
      <c r="X31" s="12"/>
      <c r="Y31" s="12"/>
      <c r="AA31" s="166"/>
      <c r="AB31" s="164"/>
      <c r="AC31" s="217">
        <v>0</v>
      </c>
      <c r="AD31" s="218"/>
      <c r="AE31" s="217">
        <v>0</v>
      </c>
      <c r="AF31" s="161"/>
    </row>
    <row r="32" spans="1:33" s="9" customFormat="1" ht="24" customHeight="1" x14ac:dyDescent="0.25">
      <c r="A32" s="53" t="str">
        <f>A26</f>
        <v>DSGA 1)
funzionari ed elevata qualificazione 2)</v>
      </c>
      <c r="B32" s="240"/>
      <c r="C32" s="240"/>
      <c r="D32" s="226"/>
      <c r="E32" s="232"/>
      <c r="F32" s="234"/>
      <c r="G32" s="190"/>
      <c r="H32" s="150"/>
      <c r="I32" s="151"/>
      <c r="J32" s="151"/>
      <c r="K32" s="151"/>
      <c r="L32" s="157"/>
      <c r="N32" s="82">
        <f t="shared" si="0"/>
        <v>0</v>
      </c>
      <c r="O32" s="82">
        <f>B32</f>
        <v>0</v>
      </c>
      <c r="P32" s="83">
        <f t="shared" si="4"/>
        <v>0</v>
      </c>
      <c r="Q32" s="84">
        <f>SUM(H32:L32)</f>
        <v>0</v>
      </c>
      <c r="R32" s="85" t="str">
        <f>IF(B32+C32+E32+Q32=0,"Dati non presenti",IF(O32=SUM((O32+P32+Q32)/3),IF(P32=Q32,"Congruo",SUM(ABS(N32))),IF(V32=0,"Congruo",SUM(ABS(N32)))))</f>
        <v>Dati non presenti</v>
      </c>
      <c r="S32" s="1"/>
      <c r="T32" s="209">
        <f t="shared" si="5"/>
        <v>0</v>
      </c>
      <c r="U32" s="12">
        <f t="shared" si="1"/>
        <v>0</v>
      </c>
      <c r="V32" s="12">
        <f t="shared" si="2"/>
        <v>0</v>
      </c>
      <c r="W32" s="12" t="str">
        <f>IF(K32=0,"N",IF(K32&lt;&gt;"","S","N"))</f>
        <v>N</v>
      </c>
      <c r="X32" s="12">
        <f t="shared" ref="X32:Y34" si="20">IF(I32=0,0,IF(I32&lt;&gt;"",1,0))</f>
        <v>0</v>
      </c>
      <c r="Y32" s="12">
        <f t="shared" si="20"/>
        <v>0</v>
      </c>
      <c r="Z32" s="1">
        <f t="shared" si="6"/>
        <v>0</v>
      </c>
      <c r="AA32" s="166">
        <f>I32+J32</f>
        <v>0</v>
      </c>
      <c r="AB32" s="164">
        <f>K32</f>
        <v>0</v>
      </c>
      <c r="AC32" s="124">
        <f t="shared" si="7"/>
        <v>0</v>
      </c>
      <c r="AD32" s="161" t="str">
        <f>IF(D32&lt;&gt;0,D32,"")</f>
        <v/>
      </c>
      <c r="AE32" s="124">
        <f t="shared" ref="AE32:AE34" si="21">IF($E32&lt;&gt;0,IF(F32&lt;&gt;0,0,1),0)</f>
        <v>0</v>
      </c>
      <c r="AF32" s="161" t="str">
        <f>IF(F32&lt;&gt;0,F32,"")</f>
        <v/>
      </c>
      <c r="AG32" s="1">
        <f t="shared" ref="AG32:AG33" si="22">IF(R32="Dati non presenti",0,IF(R32="Congruo",1,IF(R32=0,1,R32)))</f>
        <v>0</v>
      </c>
    </row>
    <row r="33" spans="1:33" s="9" customFormat="1" ht="24" customHeight="1" x14ac:dyDescent="0.25">
      <c r="A33" s="51" t="str">
        <f>A27</f>
        <v>assistenti amministrativi e tecnici 3)</v>
      </c>
      <c r="B33" s="243"/>
      <c r="C33" s="243"/>
      <c r="D33" s="244"/>
      <c r="E33" s="237"/>
      <c r="F33" s="238"/>
      <c r="G33" s="191"/>
      <c r="H33" s="153"/>
      <c r="I33" s="154"/>
      <c r="J33" s="154"/>
      <c r="K33" s="154"/>
      <c r="L33" s="192"/>
      <c r="N33" s="82">
        <f t="shared" si="0"/>
        <v>0</v>
      </c>
      <c r="O33" s="82">
        <f>B33</f>
        <v>0</v>
      </c>
      <c r="P33" s="83">
        <f t="shared" si="4"/>
        <v>0</v>
      </c>
      <c r="Q33" s="84">
        <f>SUM(H33:L33)</f>
        <v>0</v>
      </c>
      <c r="R33" s="85" t="str">
        <f>IF(B33+C33+E33+Q33=0,"Dati non presenti",IF(O33=SUM((O33+P33+Q33)/3),IF(P33=Q33,"Congruo",SUM(ABS(N33))),IF(V33=0,"Congruo",SUM(ABS(N33)))))</f>
        <v>Dati non presenti</v>
      </c>
      <c r="S33" s="1"/>
      <c r="T33" s="209">
        <f t="shared" si="5"/>
        <v>0</v>
      </c>
      <c r="U33" s="12">
        <f t="shared" si="1"/>
        <v>0</v>
      </c>
      <c r="V33" s="12">
        <f t="shared" si="2"/>
        <v>0</v>
      </c>
      <c r="W33" s="12" t="str">
        <f>IF(K33=0,"N",IF(K33&lt;&gt;"","S","N"))</f>
        <v>N</v>
      </c>
      <c r="X33" s="12">
        <f t="shared" si="20"/>
        <v>0</v>
      </c>
      <c r="Y33" s="12">
        <f t="shared" si="20"/>
        <v>0</v>
      </c>
      <c r="Z33" s="1">
        <f t="shared" si="6"/>
        <v>0</v>
      </c>
      <c r="AA33" s="166">
        <f>I33+J33</f>
        <v>0</v>
      </c>
      <c r="AB33" s="164">
        <f>K33</f>
        <v>0</v>
      </c>
      <c r="AC33" s="124">
        <f t="shared" si="7"/>
        <v>0</v>
      </c>
      <c r="AD33" s="161" t="str">
        <f>IF(D33&lt;&gt;0,D33,"")</f>
        <v/>
      </c>
      <c r="AE33" s="124">
        <f t="shared" si="21"/>
        <v>0</v>
      </c>
      <c r="AF33" s="161" t="str">
        <f>IF(F33&lt;&gt;0,F33,"")</f>
        <v/>
      </c>
      <c r="AG33" s="1">
        <f t="shared" si="22"/>
        <v>0</v>
      </c>
    </row>
    <row r="34" spans="1:33" s="9" customFormat="1" ht="24" customHeight="1" thickBot="1" x14ac:dyDescent="0.3">
      <c r="A34" s="52" t="str">
        <f>A28</f>
        <v>collaboratori/operatori scolastici
operatori dei servizi agrari 4)</v>
      </c>
      <c r="B34" s="243"/>
      <c r="C34" s="243"/>
      <c r="D34" s="244"/>
      <c r="E34" s="237"/>
      <c r="F34" s="245"/>
      <c r="G34" s="190"/>
      <c r="H34" s="155"/>
      <c r="I34" s="193"/>
      <c r="J34" s="193"/>
      <c r="K34" s="193"/>
      <c r="L34" s="156"/>
      <c r="N34" s="82">
        <f t="shared" si="0"/>
        <v>0</v>
      </c>
      <c r="O34" s="82">
        <f>B34</f>
        <v>0</v>
      </c>
      <c r="P34" s="83">
        <f t="shared" si="4"/>
        <v>0</v>
      </c>
      <c r="Q34" s="84">
        <f>SUM(H34:L34)</f>
        <v>0</v>
      </c>
      <c r="R34" s="85" t="str">
        <f>IF(B34+C34+E34+Q34=0,"Dati non presenti",IF(O34=SUM((O34+P34+Q34)/3),IF(P34=Q34,"Congruo",SUM(ABS(N34))),IF(V34=0,"Congruo",SUM(ABS(N34)))))</f>
        <v>Dati non presenti</v>
      </c>
      <c r="S34" s="1"/>
      <c r="T34" s="209">
        <f t="shared" si="5"/>
        <v>0</v>
      </c>
      <c r="U34" s="12">
        <f t="shared" si="1"/>
        <v>0</v>
      </c>
      <c r="V34" s="12">
        <f t="shared" si="2"/>
        <v>0</v>
      </c>
      <c r="W34" s="12" t="str">
        <f>IF(K34=0,"N",IF(K34&lt;&gt;"","S","N"))</f>
        <v>N</v>
      </c>
      <c r="X34" s="12">
        <f t="shared" si="20"/>
        <v>0</v>
      </c>
      <c r="Y34" s="12">
        <f t="shared" si="20"/>
        <v>0</v>
      </c>
      <c r="Z34" s="1">
        <f t="shared" si="6"/>
        <v>0</v>
      </c>
      <c r="AA34" s="166">
        <f>I34+J34</f>
        <v>0</v>
      </c>
      <c r="AB34" s="164">
        <f>K34</f>
        <v>0</v>
      </c>
      <c r="AC34" s="124">
        <f t="shared" si="7"/>
        <v>0</v>
      </c>
      <c r="AD34" s="161" t="str">
        <f>IF(D34&lt;&gt;0,D34,"")</f>
        <v/>
      </c>
      <c r="AE34" s="124">
        <f t="shared" si="21"/>
        <v>0</v>
      </c>
      <c r="AF34" s="161" t="str">
        <f>IF(F34&lt;&gt;0,F34,"")</f>
        <v/>
      </c>
      <c r="AG34" s="1">
        <f>IF(R34="Dati non presenti",0,IF(R34="Congruo",1,IF(R34=0,1,R34)))</f>
        <v>0</v>
      </c>
    </row>
    <row r="35" spans="1:33" ht="24" customHeight="1" thickBot="1" x14ac:dyDescent="0.25">
      <c r="A35" s="56" t="str">
        <f>Intestazioni!C23</f>
        <v>totale</v>
      </c>
      <c r="B35" s="23">
        <f>SUM(B32:B34)</f>
        <v>0</v>
      </c>
      <c r="C35" s="25">
        <f>SUM(C32:C34)</f>
        <v>0</v>
      </c>
      <c r="D35" s="26">
        <f>IF((D32+D33+D34=0),0,AVERAGE(D32:D34))</f>
        <v>0</v>
      </c>
      <c r="E35" s="25">
        <f>SUM(E32:E34)</f>
        <v>0</v>
      </c>
      <c r="F35" s="5">
        <f>IF((F32+F33+F34=0),0,AVERAGE(F32:F34))</f>
        <v>0</v>
      </c>
      <c r="G35" s="2"/>
      <c r="H35" s="17">
        <f>SUM(H32:H34)</f>
        <v>0</v>
      </c>
      <c r="I35" s="188">
        <f>SUM(I32:I34)</f>
        <v>0</v>
      </c>
      <c r="J35" s="188">
        <f>SUM(J32:J34)</f>
        <v>0</v>
      </c>
      <c r="K35" s="188">
        <f>SUM(K32:K34)</f>
        <v>0</v>
      </c>
      <c r="L35" s="187">
        <f>SUM(L32:L34)</f>
        <v>0</v>
      </c>
      <c r="M35" s="10"/>
      <c r="N35" s="285" t="str">
        <f>IF(U36&gt;0,"Numero scostamenti rilevati nella scheda →","")</f>
        <v/>
      </c>
      <c r="O35" s="285"/>
      <c r="P35" s="285"/>
      <c r="Q35" s="285"/>
      <c r="R35" s="222" t="str">
        <f>IF(U36=0,"",U36)</f>
        <v/>
      </c>
      <c r="T35" s="3">
        <f>COUNTIF(T7:T34,"&lt;&gt;0")</f>
        <v>0</v>
      </c>
      <c r="U35" s="3">
        <f>COUNTIF(U7:U34,"&lt;&gt;0")</f>
        <v>0</v>
      </c>
      <c r="V35" s="3">
        <f>COUNTIF(V7:V34,"&lt;&gt;0")</f>
        <v>0</v>
      </c>
      <c r="W35" s="124"/>
      <c r="X35" s="124"/>
      <c r="Y35" s="124"/>
      <c r="Z35" s="124"/>
      <c r="AA35" s="211"/>
      <c r="AB35" s="214"/>
      <c r="AC35" s="3">
        <f>COUNTIF(AC7:AC34,"&lt;&gt;0")</f>
        <v>0</v>
      </c>
      <c r="AD35" s="215">
        <f>IFERROR(AVERAGE(AD7:AD34),0)</f>
        <v>0</v>
      </c>
      <c r="AE35" s="3">
        <f>COUNTIF(AE7:AE34,"&lt;&gt;0")</f>
        <v>0</v>
      </c>
      <c r="AF35" s="215">
        <f>IFERROR(AVERAGE(AF7:AF34),0)</f>
        <v>0</v>
      </c>
      <c r="AG35" s="124">
        <f>SUM(AG7:AG34)</f>
        <v>0</v>
      </c>
    </row>
    <row r="36" spans="1:33" ht="42" customHeight="1" thickBot="1" x14ac:dyDescent="0.25">
      <c r="A36" s="20"/>
      <c r="B36" s="7"/>
      <c r="C36" s="7"/>
      <c r="D36" s="216" t="str">
        <f>IF(AC35&lt;&gt;0,"Media giorni non indicata in"&amp;" "&amp;AC35&amp;" "&amp;"voci","")</f>
        <v/>
      </c>
      <c r="E36" s="23"/>
      <c r="F36" s="216" t="str">
        <f>IF(AE35&lt;&gt;0,"Media giorni non indicata in"&amp;" "&amp;AE35&amp;" "&amp;"voci","")</f>
        <v/>
      </c>
      <c r="G36" s="3"/>
      <c r="H36" s="7"/>
      <c r="I36" s="7"/>
      <c r="J36" s="7"/>
      <c r="K36" s="7"/>
      <c r="L36" s="7"/>
      <c r="N36" s="285" t="str">
        <f>IF(V35&gt;0,"Numero incongruenze rilevate nella scheda →","")</f>
        <v/>
      </c>
      <c r="O36" s="285"/>
      <c r="P36" s="285"/>
      <c r="Q36" s="285"/>
      <c r="R36" s="221" t="str">
        <f>IF(V35=0,"",V35)</f>
        <v/>
      </c>
      <c r="U36" s="3">
        <f>SUM(U7:U34)</f>
        <v>0</v>
      </c>
    </row>
    <row r="37" spans="1:33" ht="25.5" customHeight="1" thickBot="1" x14ac:dyDescent="0.25">
      <c r="A37" s="47" t="str">
        <f>Intestazioni!C24</f>
        <v>TOTALE</v>
      </c>
      <c r="B37" s="21">
        <f>SUM(B7,B8,B15,B22,B29,B35)</f>
        <v>0</v>
      </c>
      <c r="C37" s="21">
        <f>SUM(C7,C8,C15,C22,C29,C35)</f>
        <v>0</v>
      </c>
      <c r="D37" s="28">
        <f>AD35</f>
        <v>0</v>
      </c>
      <c r="E37" s="6">
        <f>SUM(E7,E8,E15,E22,E29,E35)</f>
        <v>0</v>
      </c>
      <c r="F37" s="29">
        <f>AF35</f>
        <v>0</v>
      </c>
      <c r="G37" s="22">
        <f t="shared" ref="G37:L37" si="23">SUM(G7,G8,G15,G22,G29,G35)</f>
        <v>0</v>
      </c>
      <c r="H37" s="24">
        <f t="shared" si="23"/>
        <v>0</v>
      </c>
      <c r="I37" s="36">
        <f t="shared" si="23"/>
        <v>0</v>
      </c>
      <c r="J37" s="36">
        <f t="shared" si="23"/>
        <v>0</v>
      </c>
      <c r="K37" s="38">
        <f t="shared" si="23"/>
        <v>0</v>
      </c>
      <c r="L37" s="198">
        <f t="shared" si="23"/>
        <v>0</v>
      </c>
      <c r="M37" s="11"/>
      <c r="N37" s="277" t="s">
        <v>126</v>
      </c>
      <c r="O37" s="277"/>
      <c r="P37" s="277"/>
      <c r="Q37" s="278"/>
      <c r="R37" s="219" t="s">
        <v>125</v>
      </c>
      <c r="T37" s="185" t="str">
        <f>IF(U37&lt;&gt;0,"Rivedere i dati inseriti o motivare gli scostamenti nella nota accompagnatoria","")</f>
        <v/>
      </c>
      <c r="U37" s="210">
        <f>SUM(R35:R36)</f>
        <v>0</v>
      </c>
      <c r="V37" s="3">
        <f>SUM(O7:Q34)</f>
        <v>0</v>
      </c>
      <c r="AD37" s="270" t="s">
        <v>114</v>
      </c>
      <c r="AE37" s="270"/>
      <c r="AF37" s="270"/>
      <c r="AG37" s="163">
        <f>IF(AG35&gt;0,1,0)</f>
        <v>0</v>
      </c>
    </row>
    <row r="38" spans="1:33" ht="24.75" customHeight="1" x14ac:dyDescent="0.25">
      <c r="A38" s="279" t="str">
        <f>Intestazioni!C34</f>
        <v>C O M P I L A R E   S O L O   L E   C E L L E   D I   C O L O R E   C E L E S T E</v>
      </c>
      <c r="B38" s="279"/>
      <c r="C38" s="279"/>
      <c r="D38" s="279"/>
      <c r="E38" s="279"/>
      <c r="F38" s="279"/>
      <c r="G38" s="279"/>
      <c r="H38" s="279"/>
      <c r="I38" s="279"/>
      <c r="J38" s="279"/>
      <c r="K38" s="279"/>
      <c r="L38" s="279"/>
      <c r="N38" s="280" t="str">
        <f>IF(U35&lt;&gt;0,"Totale TIPOLOGIE DI PERSONALE con scostamenti → ","")</f>
        <v/>
      </c>
      <c r="O38" s="280"/>
      <c r="P38" s="280"/>
      <c r="Q38" s="281"/>
      <c r="R38" s="175" t="str">
        <f>IF(U35&lt;&gt;0,U35,IF(V37=0,"Scheda non compilata",IF(V35=0,"Valori congrui","")))</f>
        <v>Scheda non compilata</v>
      </c>
      <c r="W38" s="195"/>
      <c r="AD38" s="270" t="s">
        <v>115</v>
      </c>
      <c r="AE38" s="270"/>
      <c r="AF38" s="270"/>
      <c r="AG38" s="163">
        <f>IF(D2="",0,2)</f>
        <v>0</v>
      </c>
    </row>
    <row r="39" spans="1:33" s="81" customFormat="1" ht="34.5" customHeight="1" thickBot="1" x14ac:dyDescent="0.25">
      <c r="A39" s="286" t="str">
        <f>Intestazioni!C32</f>
        <v>1) DSGA fino al 30/04/2024
2) funzionari ed elevata qualificazione dal 01/05/2024</v>
      </c>
      <c r="B39" s="286"/>
      <c r="C39" s="286" t="str">
        <f>Intestazioni!C33</f>
        <v>3) Assistente amministrativo e assistente tecnico, nonché cuoco, infermiere e guardarobiere
4) Collaboratore scolastico, collaboratore scolastico dei servizi, nonché addetto alle aziende agrarie (fino al 30/04/2024) - Collaboratore, operatore dei servizi agrari, operatore scolastico (dal 01/05/2024)</v>
      </c>
      <c r="D39" s="286"/>
      <c r="E39" s="286"/>
      <c r="F39" s="286"/>
      <c r="G39" s="286"/>
      <c r="H39" s="286"/>
      <c r="I39" s="286"/>
      <c r="J39" s="286"/>
      <c r="K39" s="286"/>
      <c r="L39" s="286"/>
      <c r="N39" s="282" t="str">
        <f>T37</f>
        <v/>
      </c>
      <c r="O39" s="283"/>
      <c r="P39" s="283"/>
      <c r="Q39" s="284"/>
      <c r="R39" s="220" t="str">
        <f>IF(AG39=0,"Ufficio rilevatore non indicato",IF(AG39=1,"Ufficio rilevatore non indicato",IF(AG39=3,"","Nessun procedimento disciplinare da rilevare")))</f>
        <v>Ufficio rilevatore non indicato</v>
      </c>
      <c r="W39" s="125"/>
      <c r="AA39" s="162"/>
      <c r="AB39" s="165"/>
      <c r="AC39" s="212"/>
      <c r="AD39" s="270" t="s">
        <v>116</v>
      </c>
      <c r="AE39" s="270"/>
      <c r="AF39" s="270"/>
      <c r="AG39" s="163">
        <f>SUM(AG37:AG38)</f>
        <v>0</v>
      </c>
    </row>
    <row r="40" spans="1:33" s="81" customFormat="1" x14ac:dyDescent="0.2">
      <c r="N40" s="94"/>
      <c r="O40" s="94"/>
      <c r="P40" s="94"/>
      <c r="Q40" s="86"/>
      <c r="R40" s="86"/>
      <c r="W40" s="125"/>
      <c r="AA40" s="162"/>
      <c r="AB40" s="165"/>
      <c r="AC40" s="212"/>
      <c r="AD40" s="162"/>
      <c r="AE40" s="213"/>
      <c r="AF40" s="162"/>
    </row>
  </sheetData>
  <sheetProtection algorithmName="SHA-512" hashValue="Ee0OcfpVp+bhMKYpxj9bhjuE5QhbvDdOSD7nR0Ya8GgkK0lAPQ3CxpYLOz4sac9ptaVocmSeOtE3BWCHsQg/4A==" saltValue="tTVXGrFJ+9uv0i+monSUkg==" spinCount="100000" sheet="1" selectLockedCells="1"/>
  <dataConsolidate/>
  <customSheetViews>
    <customSheetView guid="{196A8919-17EE-4F86-8672-E0D80860C53F}">
      <selection activeCell="A2" sqref="A2:L6"/>
      <rowBreaks count="1" manualBreakCount="1">
        <brk id="23" max="16383" man="1"/>
      </rowBreaks>
      <pageMargins left="0.19685039370078741" right="0.15748031496062992" top="0.32" bottom="0.48" header="0.27559055118110237" footer="0.32"/>
      <printOptions horizontalCentered="1" verticalCentered="1"/>
      <pageSetup paperSize="9" orientation="landscape" r:id="rId1"/>
      <headerFooter alignWithMargins="0"/>
    </customSheetView>
  </customSheetViews>
  <mergeCells count="41">
    <mergeCell ref="A2:C2"/>
    <mergeCell ref="D2:L2"/>
    <mergeCell ref="N2:R2"/>
    <mergeCell ref="A3:L3"/>
    <mergeCell ref="N3:N6"/>
    <mergeCell ref="R3:R6"/>
    <mergeCell ref="A5:A6"/>
    <mergeCell ref="B5:F5"/>
    <mergeCell ref="H5:L5"/>
    <mergeCell ref="O3:Q3"/>
    <mergeCell ref="O4:O6"/>
    <mergeCell ref="P4:P6"/>
    <mergeCell ref="A38:L38"/>
    <mergeCell ref="N38:Q38"/>
    <mergeCell ref="N39:Q39"/>
    <mergeCell ref="N35:Q35"/>
    <mergeCell ref="U3:U6"/>
    <mergeCell ref="N36:Q36"/>
    <mergeCell ref="T3:T6"/>
    <mergeCell ref="A39:B39"/>
    <mergeCell ref="C39:L39"/>
    <mergeCell ref="T2:Z2"/>
    <mergeCell ref="AD37:AF37"/>
    <mergeCell ref="AD38:AF38"/>
    <mergeCell ref="AD39:AF39"/>
    <mergeCell ref="Q4:Q6"/>
    <mergeCell ref="V3:V6"/>
    <mergeCell ref="AB3:AB6"/>
    <mergeCell ref="Y3:Y6"/>
    <mergeCell ref="W3:W6"/>
    <mergeCell ref="X3:X6"/>
    <mergeCell ref="Z3:Z6"/>
    <mergeCell ref="AA3:AA6"/>
    <mergeCell ref="N37:Q37"/>
    <mergeCell ref="AG3:AG6"/>
    <mergeCell ref="AA2:AB2"/>
    <mergeCell ref="AC2:AF2"/>
    <mergeCell ref="AD3:AD6"/>
    <mergeCell ref="AE3:AE6"/>
    <mergeCell ref="AF3:AF6"/>
    <mergeCell ref="AC3:AC6"/>
  </mergeCells>
  <phoneticPr fontId="0" type="noConversion"/>
  <conditionalFormatting sqref="B7:F8 B11:F14 B18:F21 B26:F28 B32:F34">
    <cfRule type="expression" dxfId="140" priority="3">
      <formula>$D$2&lt;&gt;""</formula>
    </cfRule>
  </conditionalFormatting>
  <conditionalFormatting sqref="D36">
    <cfRule type="containsText" dxfId="139" priority="17" operator="containsText" text="Media">
      <formula>NOT(ISERROR(SEARCH("Media",D36)))</formula>
    </cfRule>
  </conditionalFormatting>
  <conditionalFormatting sqref="D2:L2">
    <cfRule type="notContainsBlanks" dxfId="138" priority="130">
      <formula>LEN(TRIM(D2))&gt;0</formula>
    </cfRule>
  </conditionalFormatting>
  <conditionalFormatting sqref="F36">
    <cfRule type="containsText" dxfId="137" priority="16" operator="containsText" text="Media">
      <formula>NOT(ISERROR(SEARCH("Media",F36)))</formula>
    </cfRule>
  </conditionalFormatting>
  <conditionalFormatting sqref="H7:L8">
    <cfRule type="expression" dxfId="136" priority="23">
      <formula>$E7=0</formula>
    </cfRule>
  </conditionalFormatting>
  <conditionalFormatting sqref="H11:L14">
    <cfRule type="expression" dxfId="135" priority="15">
      <formula>$E11=0</formula>
    </cfRule>
  </conditionalFormatting>
  <conditionalFormatting sqref="H18:L21">
    <cfRule type="expression" dxfId="134" priority="14">
      <formula>$E18=0</formula>
    </cfRule>
  </conditionalFormatting>
  <conditionalFormatting sqref="H26:L28">
    <cfRule type="expression" dxfId="133" priority="13">
      <formula>$E26=0</formula>
    </cfRule>
  </conditionalFormatting>
  <conditionalFormatting sqref="H32:L34">
    <cfRule type="expression" dxfId="132" priority="12">
      <formula>$E32=0</formula>
    </cfRule>
  </conditionalFormatting>
  <conditionalFormatting sqref="N7:N14 N16:N21 N23:N34">
    <cfRule type="cellIs" dxfId="131" priority="113" operator="lessThan">
      <formula>0</formula>
    </cfRule>
    <cfRule type="cellIs" dxfId="130" priority="114" operator="notEqual">
      <formula>0</formula>
    </cfRule>
  </conditionalFormatting>
  <conditionalFormatting sqref="N38">
    <cfRule type="notContainsBlanks" dxfId="129" priority="10">
      <formula>LEN(TRIM(N38))&gt;0</formula>
    </cfRule>
  </conditionalFormatting>
  <conditionalFormatting sqref="N39">
    <cfRule type="notContainsBlanks" dxfId="128" priority="127">
      <formula>LEN(TRIM(N39))&gt;0</formula>
    </cfRule>
  </conditionalFormatting>
  <conditionalFormatting sqref="N35:Q35">
    <cfRule type="expression" dxfId="127" priority="7">
      <formula>$R$35=""</formula>
    </cfRule>
    <cfRule type="expression" dxfId="126" priority="8">
      <formula>$R$35&gt;0</formula>
    </cfRule>
  </conditionalFormatting>
  <conditionalFormatting sqref="N36:Q36">
    <cfRule type="expression" dxfId="125" priority="4">
      <formula>$R$36=""</formula>
    </cfRule>
    <cfRule type="expression" dxfId="124" priority="9">
      <formula>$R$36&gt;0</formula>
    </cfRule>
  </conditionalFormatting>
  <conditionalFormatting sqref="P7:Q34">
    <cfRule type="expression" dxfId="123" priority="25">
      <formula>$V7&gt;0</formula>
    </cfRule>
  </conditionalFormatting>
  <conditionalFormatting sqref="R7:R34">
    <cfRule type="containsText" dxfId="122" priority="46" operator="containsText" text="Congruo">
      <formula>NOT(ISERROR(SEARCH("Congruo",R7)))</formula>
    </cfRule>
    <cfRule type="expression" dxfId="121" priority="111">
      <formula>N7:Q7=0</formula>
    </cfRule>
  </conditionalFormatting>
  <conditionalFormatting sqref="R35">
    <cfRule type="cellIs" dxfId="120" priority="128" operator="greaterThan">
      <formula>0</formula>
    </cfRule>
    <cfRule type="containsBlanks" dxfId="119" priority="128">
      <formula>LEN(TRIM(R35))=0</formula>
    </cfRule>
  </conditionalFormatting>
  <conditionalFormatting sqref="R36">
    <cfRule type="containsBlanks" dxfId="118" priority="11">
      <formula>LEN(TRIM(R36))=0</formula>
    </cfRule>
    <cfRule type="cellIs" dxfId="117" priority="122" operator="greaterThan">
      <formula>0</formula>
    </cfRule>
  </conditionalFormatting>
  <conditionalFormatting sqref="R38">
    <cfRule type="cellIs" dxfId="116" priority="38" operator="equal">
      <formula>"Valori congrui"</formula>
    </cfRule>
  </conditionalFormatting>
  <conditionalFormatting sqref="R38:R39">
    <cfRule type="cellIs" dxfId="115" priority="36" operator="equal">
      <formula>"Scheda non compilata"</formula>
    </cfRule>
  </conditionalFormatting>
  <conditionalFormatting sqref="R39">
    <cfRule type="cellIs" dxfId="114" priority="40" operator="equal">
      <formula>"Ufficio rilevatore non indicato"</formula>
    </cfRule>
    <cfRule type="cellIs" dxfId="113" priority="41" operator="equal">
      <formula>"Nessun procedimento disciplinare da rilevare"</formula>
    </cfRule>
  </conditionalFormatting>
  <dataValidations count="2">
    <dataValidation type="whole" operator="greaterThanOrEqual" allowBlank="1" showErrorMessage="1" errorTitle="Errore immissione dati" error="Dato immesso non valido" promptTitle="Contenuto consentito" prompt="Digitare un numero intero positivo" sqref="B7:C8 E7:E8 H7:L8 B11:C14 E11:E14 H11:L14 B18:C21 E18:E21 H18:L21 B26:C28 E26:E28 H26:L28 B32:C34 E32:E34 H32:L34" xr:uid="{36E15F7E-96E9-4143-BA23-71EC26658511}">
      <formula1>0</formula1>
    </dataValidation>
    <dataValidation type="decimal" operator="greaterThanOrEqual" allowBlank="1" showErrorMessage="1" errorTitle="Errore immissione dati" error="Dato immesso non valido" sqref="D7:D8 F7:F8 D11:D14 F11:F14 D18:D21 F18:F21 D26:D28 F26:F28 D32:D34 F32:F34" xr:uid="{9A8312E0-9FC2-48F2-94CE-5DD2732DF688}">
      <formula1>0</formula1>
    </dataValidation>
  </dataValidations>
  <printOptions horizontalCentered="1" verticalCentered="1"/>
  <pageMargins left="0.19685039370078741" right="0.15748031496062992" top="0.51181102362204722" bottom="0.19685039370078741" header="0.19685039370078741" footer="0.19685039370078741"/>
  <pageSetup paperSize="9" scale="89" fitToHeight="2" orientation="landscape" r:id="rId2"/>
  <headerFooter alignWithMargins="0">
    <oddHeader>&amp;L&amp;G  &amp;"English111 Adagio BT,Normale"&amp;18Ministero dell'istruzione e del merito</oddHeader>
    <oddFooter>&amp;L&amp;8&amp;F - Scheda &amp;"Arial,Grassetto Corsivo"&amp;A&amp;R&amp;8&amp;P/&amp;N</oddFooter>
  </headerFooter>
  <rowBreaks count="1" manualBreakCount="1">
    <brk id="23" max="16383" man="1"/>
  </rowBreaks>
  <ignoredErrors>
    <ignoredError sqref="D29:E29 D35:E35 D15:E15 D22:E22 AD7:AD34 D37:E37 F37" formula="1"/>
    <ignoredError sqref="Q7" formulaRange="1"/>
  </ignoredErrors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V19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9" sqref="B9"/>
    </sheetView>
  </sheetViews>
  <sheetFormatPr defaultRowHeight="14.25" x14ac:dyDescent="0.2"/>
  <cols>
    <col min="1" max="1" width="23.7109375" style="1" customWidth="1"/>
    <col min="2" max="19" width="9.85546875" style="1" customWidth="1"/>
    <col min="20" max="20" width="0.5703125" style="1" customWidth="1"/>
    <col min="21" max="22" width="9.140625" style="1" hidden="1" customWidth="1"/>
    <col min="23" max="16384" width="9.140625" style="1"/>
  </cols>
  <sheetData>
    <row r="1" spans="1:22" ht="6" customHeight="1" thickBot="1" x14ac:dyDescent="0.3">
      <c r="A1" s="318"/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</row>
    <row r="2" spans="1:22" s="30" customFormat="1" ht="22.5" customHeight="1" thickBot="1" x14ac:dyDescent="0.25">
      <c r="A2" s="287" t="str">
        <f>'Procedimenti rilevati'!A2</f>
        <v>Ufficio rilevatore:</v>
      </c>
      <c r="B2" s="287"/>
      <c r="C2" s="332"/>
      <c r="D2" s="322" t="str">
        <f>IF('Procedimenti rilevati'!D2:L2="","",'Procedimenti rilevati'!D2:L2)</f>
        <v/>
      </c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4"/>
    </row>
    <row r="3" spans="1:22" s="30" customFormat="1" ht="22.5" customHeight="1" x14ac:dyDescent="0.2">
      <c r="A3" s="325" t="s">
        <v>19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</row>
    <row r="4" spans="1:22" ht="6" customHeight="1" thickBot="1" x14ac:dyDescent="0.3">
      <c r="A4" s="318"/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318"/>
      <c r="Q4" s="318"/>
      <c r="R4" s="318"/>
      <c r="S4" s="318"/>
    </row>
    <row r="5" spans="1:22" ht="22.5" customHeight="1" thickBot="1" x14ac:dyDescent="0.25">
      <c r="A5" s="335" t="s">
        <v>80</v>
      </c>
      <c r="B5" s="335"/>
      <c r="C5" s="335"/>
      <c r="D5" s="335"/>
      <c r="E5" s="335"/>
      <c r="F5" s="335"/>
      <c r="G5" s="335"/>
      <c r="H5" s="335"/>
      <c r="I5" s="335"/>
      <c r="J5" s="335"/>
      <c r="K5" s="335"/>
      <c r="L5" s="335"/>
      <c r="M5" s="335"/>
      <c r="N5" s="335"/>
      <c r="O5" s="335"/>
      <c r="P5" s="335"/>
      <c r="Q5" s="159"/>
      <c r="R5" s="37">
        <f>SUM('Procedimenti rilevati'!I37:J37)</f>
        <v>0</v>
      </c>
      <c r="S5" s="11"/>
    </row>
    <row r="6" spans="1:22" ht="6" customHeight="1" thickBot="1" x14ac:dyDescent="0.25"/>
    <row r="7" spans="1:22" ht="50.25" customHeight="1" thickBot="1" x14ac:dyDescent="0.25">
      <c r="A7" s="261" t="str">
        <f>Intestazioni!C35</f>
        <v>TIPOLOGIA DI PERSONALE</v>
      </c>
      <c r="B7" s="320" t="str">
        <f>Intestazioni!C42</f>
        <v>Dirigenti scolastici</v>
      </c>
      <c r="C7" s="320" t="str">
        <f>Intestazioni!C43</f>
        <v>Presidi incaricati</v>
      </c>
      <c r="D7" s="326" t="str">
        <f>Intestazioni!C44</f>
        <v>DOCENTI DI RUOLO</v>
      </c>
      <c r="E7" s="327"/>
      <c r="F7" s="327"/>
      <c r="G7" s="328"/>
      <c r="H7" s="326" t="str">
        <f>Intestazioni!C45</f>
        <v>DOCENTI TEMPO DETERMINATO</v>
      </c>
      <c r="I7" s="327"/>
      <c r="J7" s="327"/>
      <c r="K7" s="328"/>
      <c r="L7" s="329" t="str">
        <f>Intestazioni!C46</f>
        <v>PERSONALE ATA DI RUOLO</v>
      </c>
      <c r="M7" s="330"/>
      <c r="N7" s="331"/>
      <c r="O7" s="329" t="str">
        <f>Intestazioni!C47</f>
        <v>PERSONALE ATA A TEMPO DETERMINATO</v>
      </c>
      <c r="P7" s="330"/>
      <c r="Q7" s="331"/>
      <c r="R7" s="333" t="str">
        <f>Intestazioni!C55</f>
        <v>TOTALI</v>
      </c>
      <c r="S7" s="334"/>
    </row>
    <row r="8" spans="1:22" ht="68.25" customHeight="1" x14ac:dyDescent="0.2">
      <c r="A8" s="261" t="str">
        <f>Intestazioni!C36</f>
        <v>TIPOLOGIA DI INFRAZIONI</v>
      </c>
      <c r="B8" s="321"/>
      <c r="C8" s="321"/>
      <c r="D8" s="256" t="str">
        <f>Intestazioni!C48</f>
        <v>scuola dell'infanzia, primaria e personale educativo</v>
      </c>
      <c r="E8" s="257" t="str">
        <f>Intestazioni!C49</f>
        <v>scuola secondaria di I grado</v>
      </c>
      <c r="F8" s="258" t="str">
        <f>Intestazioni!C50</f>
        <v>scuola secondaria di II grado</v>
      </c>
      <c r="G8" s="259" t="str">
        <f>Intestazioni!C51</f>
        <v>insegnanti tecnico pratici</v>
      </c>
      <c r="H8" s="256" t="str">
        <f>Intestazioni!C48</f>
        <v>scuola dell'infanzia, primaria e personale educativo</v>
      </c>
      <c r="I8" s="257" t="str">
        <f>Intestazioni!C49</f>
        <v>scuola secondaria di I grado</v>
      </c>
      <c r="J8" s="258" t="str">
        <f>Intestazioni!C50</f>
        <v>scuola secondaria di II grado</v>
      </c>
      <c r="K8" s="259" t="str">
        <f>Intestazioni!C51</f>
        <v>insegnanti tecnico pratici</v>
      </c>
      <c r="L8" s="256" t="str">
        <f>Intestazioni!C52</f>
        <v>1) DSGA
2) funzionari ed elevata qualificazione</v>
      </c>
      <c r="M8" s="260" t="str">
        <f>Intestazioni!C53</f>
        <v>assistenti amministrativi e tecnici 3)</v>
      </c>
      <c r="N8" s="260" t="str">
        <f>Intestazioni!C54</f>
        <v>collaboratori
operatori 4)</v>
      </c>
      <c r="O8" s="256" t="str">
        <f>Intestazioni!C52</f>
        <v>1) DSGA
2) funzionari ed elevata qualificazione</v>
      </c>
      <c r="P8" s="260" t="str">
        <f>Intestazioni!C53</f>
        <v>assistenti amministrativi e tecnici 3)</v>
      </c>
      <c r="Q8" s="260" t="str">
        <f>Intestazioni!C54</f>
        <v>collaboratori
operatori 4)</v>
      </c>
      <c r="R8" s="16" t="s">
        <v>27</v>
      </c>
      <c r="S8" s="43" t="s">
        <v>28</v>
      </c>
      <c r="T8" s="11"/>
    </row>
    <row r="9" spans="1:22" ht="54" customHeight="1" x14ac:dyDescent="0.2">
      <c r="A9" s="59" t="str">
        <f>Intestazioni!C37</f>
        <v>per assenze dal servizio (ingiustificate, non comunicate nei termini prescritti, etc.)</v>
      </c>
      <c r="B9" s="90"/>
      <c r="C9" s="90"/>
      <c r="D9" s="91"/>
      <c r="E9" s="92"/>
      <c r="F9" s="92"/>
      <c r="G9" s="93"/>
      <c r="H9" s="91"/>
      <c r="I9" s="92"/>
      <c r="J9" s="92"/>
      <c r="K9" s="93"/>
      <c r="L9" s="91"/>
      <c r="M9" s="92"/>
      <c r="N9" s="93"/>
      <c r="O9" s="91"/>
      <c r="P9" s="92"/>
      <c r="Q9" s="93"/>
      <c r="R9" s="87">
        <f>SUM(B9:Q9)</f>
        <v>0</v>
      </c>
      <c r="S9" s="88">
        <f>IF($R$5=0,0,(R9/$R$5))</f>
        <v>0</v>
      </c>
      <c r="T9" s="11"/>
    </row>
    <row r="10" spans="1:22" ht="54" customHeight="1" x14ac:dyDescent="0.2">
      <c r="A10" s="59" t="str">
        <f>Intestazioni!C38</f>
        <v>connesse a reati</v>
      </c>
      <c r="B10" s="90"/>
      <c r="C10" s="90"/>
      <c r="D10" s="91"/>
      <c r="E10" s="92"/>
      <c r="F10" s="92"/>
      <c r="G10" s="93"/>
      <c r="H10" s="91"/>
      <c r="I10" s="92"/>
      <c r="J10" s="92"/>
      <c r="K10" s="93"/>
      <c r="L10" s="91"/>
      <c r="M10" s="92"/>
      <c r="N10" s="93"/>
      <c r="O10" s="91"/>
      <c r="P10" s="92"/>
      <c r="Q10" s="93"/>
      <c r="R10" s="87">
        <f>SUM(B10:Q10)</f>
        <v>0</v>
      </c>
      <c r="S10" s="88">
        <f t="shared" ref="S10:S13" si="0">IF($R$5=0,0,(R10/$R$5))</f>
        <v>0</v>
      </c>
    </row>
    <row r="11" spans="1:22" ht="54" customHeight="1" x14ac:dyDescent="0.2">
      <c r="A11" s="59" t="str">
        <f>Intestazioni!C39</f>
        <v>derivanti da attività extralavorative non autorizzate (doppio lavoro)</v>
      </c>
      <c r="B11" s="90"/>
      <c r="C11" s="90"/>
      <c r="D11" s="91"/>
      <c r="E11" s="92"/>
      <c r="F11" s="92"/>
      <c r="G11" s="93"/>
      <c r="H11" s="91"/>
      <c r="I11" s="92"/>
      <c r="J11" s="92"/>
      <c r="K11" s="93"/>
      <c r="L11" s="91"/>
      <c r="M11" s="92"/>
      <c r="N11" s="93"/>
      <c r="O11" s="91"/>
      <c r="P11" s="92"/>
      <c r="Q11" s="93"/>
      <c r="R11" s="87">
        <f>SUM(B11:Q11)</f>
        <v>0</v>
      </c>
      <c r="S11" s="88">
        <f t="shared" si="0"/>
        <v>0</v>
      </c>
      <c r="T11" s="11"/>
    </row>
    <row r="12" spans="1:22" ht="54" customHeight="1" x14ac:dyDescent="0.2">
      <c r="A12" s="59" t="str">
        <f>Intestazioni!C40</f>
        <v>derivanti da irreperibilità a visita fiscale</v>
      </c>
      <c r="B12" s="90"/>
      <c r="C12" s="90"/>
      <c r="D12" s="91"/>
      <c r="E12" s="92"/>
      <c r="F12" s="92"/>
      <c r="G12" s="93"/>
      <c r="H12" s="91"/>
      <c r="I12" s="92"/>
      <c r="J12" s="92"/>
      <c r="K12" s="93"/>
      <c r="L12" s="91"/>
      <c r="M12" s="92"/>
      <c r="N12" s="93"/>
      <c r="O12" s="91"/>
      <c r="P12" s="92"/>
      <c r="Q12" s="93"/>
      <c r="R12" s="87">
        <f>SUM(B12:Q12)</f>
        <v>0</v>
      </c>
      <c r="S12" s="88">
        <f t="shared" si="0"/>
        <v>0</v>
      </c>
      <c r="T12" s="11"/>
    </row>
    <row r="13" spans="1:22" ht="63.75" customHeight="1" thickBot="1" x14ac:dyDescent="0.25">
      <c r="A13" s="59" t="str">
        <f>Intestazioni!C41</f>
        <v>derivanti da inosservanza di disposizioni di servizio, negligenza, comportamento non corretto verso superiori, colleghi e utenti</v>
      </c>
      <c r="B13" s="130"/>
      <c r="C13" s="130"/>
      <c r="D13" s="131"/>
      <c r="E13" s="132"/>
      <c r="F13" s="132"/>
      <c r="G13" s="133"/>
      <c r="H13" s="131"/>
      <c r="I13" s="132"/>
      <c r="J13" s="132"/>
      <c r="K13" s="133"/>
      <c r="L13" s="131"/>
      <c r="M13" s="132"/>
      <c r="N13" s="133"/>
      <c r="O13" s="131"/>
      <c r="P13" s="132"/>
      <c r="Q13" s="133"/>
      <c r="R13" s="134">
        <f>SUM(B13:Q13)</f>
        <v>0</v>
      </c>
      <c r="S13" s="89">
        <f t="shared" si="0"/>
        <v>0</v>
      </c>
      <c r="T13" s="11"/>
    </row>
    <row r="14" spans="1:22" ht="25.5" customHeight="1" thickBot="1" x14ac:dyDescent="0.25">
      <c r="A14" s="139" t="str">
        <f>Intestazioni!C55</f>
        <v>TOTALI</v>
      </c>
      <c r="B14" s="135">
        <f>SUM(B9:B13)</f>
        <v>0</v>
      </c>
      <c r="C14" s="135">
        <f t="shared" ref="C14:Q14" si="1">SUM(C9:C13)</f>
        <v>0</v>
      </c>
      <c r="D14" s="136">
        <f t="shared" si="1"/>
        <v>0</v>
      </c>
      <c r="E14" s="137">
        <f t="shared" si="1"/>
        <v>0</v>
      </c>
      <c r="F14" s="137">
        <f t="shared" si="1"/>
        <v>0</v>
      </c>
      <c r="G14" s="138">
        <f t="shared" si="1"/>
        <v>0</v>
      </c>
      <c r="H14" s="136">
        <f t="shared" si="1"/>
        <v>0</v>
      </c>
      <c r="I14" s="137">
        <f t="shared" si="1"/>
        <v>0</v>
      </c>
      <c r="J14" s="137">
        <f t="shared" si="1"/>
        <v>0</v>
      </c>
      <c r="K14" s="138">
        <f t="shared" si="1"/>
        <v>0</v>
      </c>
      <c r="L14" s="136">
        <f t="shared" si="1"/>
        <v>0</v>
      </c>
      <c r="M14" s="137">
        <f t="shared" si="1"/>
        <v>0</v>
      </c>
      <c r="N14" s="138">
        <f t="shared" si="1"/>
        <v>0</v>
      </c>
      <c r="O14" s="136">
        <f t="shared" si="1"/>
        <v>0</v>
      </c>
      <c r="P14" s="137">
        <f t="shared" si="1"/>
        <v>0</v>
      </c>
      <c r="Q14" s="138">
        <f t="shared" si="1"/>
        <v>0</v>
      </c>
      <c r="R14" s="136">
        <f>SUM(R9:R13)</f>
        <v>0</v>
      </c>
      <c r="S14" s="65">
        <f>SUM(S9:S13)</f>
        <v>0</v>
      </c>
    </row>
    <row r="15" spans="1:22" ht="25.5" customHeight="1" thickBot="1" x14ac:dyDescent="0.25">
      <c r="A15" s="199" t="str">
        <f>Intestazioni!C56</f>
        <v>Totale da dettagliare</v>
      </c>
      <c r="B15" s="140">
        <f>'Procedimenti rilevati'!$AA7</f>
        <v>0</v>
      </c>
      <c r="C15" s="140">
        <f>'Procedimenti rilevati'!$AA8</f>
        <v>0</v>
      </c>
      <c r="D15" s="141">
        <f>'Procedimenti rilevati'!$AA11</f>
        <v>0</v>
      </c>
      <c r="E15" s="144">
        <f>'Procedimenti rilevati'!$AA12</f>
        <v>0</v>
      </c>
      <c r="F15" s="146">
        <f>'Procedimenti rilevati'!$AA13</f>
        <v>0</v>
      </c>
      <c r="G15" s="142">
        <f>'Procedimenti rilevati'!$AA14</f>
        <v>0</v>
      </c>
      <c r="H15" s="143">
        <f>'Procedimenti rilevati'!$AA18</f>
        <v>0</v>
      </c>
      <c r="I15" s="146">
        <f>'Procedimenti rilevati'!$AA19</f>
        <v>0</v>
      </c>
      <c r="J15" s="144">
        <f>'Procedimenti rilevati'!$AA20</f>
        <v>0</v>
      </c>
      <c r="K15" s="148">
        <f>'Procedimenti rilevati'!$AA21</f>
        <v>0</v>
      </c>
      <c r="L15" s="141">
        <f>'Procedimenti rilevati'!$AA26</f>
        <v>0</v>
      </c>
      <c r="M15" s="146">
        <f>'Procedimenti rilevati'!$AA27</f>
        <v>0</v>
      </c>
      <c r="N15" s="142">
        <f>'Procedimenti rilevati'!$AA28</f>
        <v>0</v>
      </c>
      <c r="O15" s="143">
        <f>'Procedimenti rilevati'!$AA32</f>
        <v>0</v>
      </c>
      <c r="P15" s="144">
        <f>'Procedimenti rilevati'!$AA33</f>
        <v>0</v>
      </c>
      <c r="Q15" s="148">
        <f>'Procedimenti rilevati'!$AA34</f>
        <v>0</v>
      </c>
      <c r="R15" s="336" t="str">
        <f>V15</f>
        <v/>
      </c>
      <c r="S15" s="337"/>
      <c r="T15" s="11"/>
      <c r="U15" s="3">
        <f>SUM(B15:Q15)</f>
        <v>0</v>
      </c>
      <c r="V15" s="81" t="str">
        <f>IF(R5=0,"",IF(R5=R14,IF(R16="Dati errati","Revisione necessaria",IF(R14=U15,"Valori congrui","Revisione necessaria")),"Revisione necessaria"))</f>
        <v/>
      </c>
    </row>
    <row r="16" spans="1:22" ht="25.5" customHeight="1" thickBot="1" x14ac:dyDescent="0.25">
      <c r="A16" s="200"/>
      <c r="B16" s="145" t="str">
        <f>IF(B14&lt;&gt;B15,"Dati errati","")</f>
        <v/>
      </c>
      <c r="C16" s="145" t="str">
        <f t="shared" ref="C16:Q16" si="2">IF(C14&lt;&gt;C15,"Dati errati","")</f>
        <v/>
      </c>
      <c r="D16" s="145" t="str">
        <f t="shared" si="2"/>
        <v/>
      </c>
      <c r="E16" s="197" t="str">
        <f t="shared" si="2"/>
        <v/>
      </c>
      <c r="F16" s="184" t="str">
        <f t="shared" si="2"/>
        <v/>
      </c>
      <c r="G16" s="147" t="str">
        <f t="shared" si="2"/>
        <v/>
      </c>
      <c r="H16" s="183" t="str">
        <f t="shared" si="2"/>
        <v/>
      </c>
      <c r="I16" s="184" t="str">
        <f t="shared" si="2"/>
        <v/>
      </c>
      <c r="J16" s="184" t="str">
        <f t="shared" si="2"/>
        <v/>
      </c>
      <c r="K16" s="147" t="str">
        <f t="shared" si="2"/>
        <v/>
      </c>
      <c r="L16" s="183" t="str">
        <f t="shared" si="2"/>
        <v/>
      </c>
      <c r="M16" s="184" t="str">
        <f t="shared" si="2"/>
        <v/>
      </c>
      <c r="N16" s="147" t="str">
        <f t="shared" si="2"/>
        <v/>
      </c>
      <c r="O16" s="183" t="str">
        <f t="shared" si="2"/>
        <v/>
      </c>
      <c r="P16" s="184" t="str">
        <f t="shared" si="2"/>
        <v/>
      </c>
      <c r="Q16" s="147" t="str">
        <f t="shared" si="2"/>
        <v/>
      </c>
      <c r="R16" s="316" t="str">
        <f>MID(U16,1,11)</f>
        <v/>
      </c>
      <c r="S16" s="317"/>
      <c r="T16" s="11"/>
      <c r="U16" s="196" t="str">
        <f>B16&amp;C16&amp;D16&amp;E16&amp;F16&amp;G16&amp;H16&amp;I16&amp;J16&amp;K16&amp;L16&amp;M16&amp;N16&amp;O16&amp;P16&amp;Q16</f>
        <v/>
      </c>
    </row>
    <row r="17" spans="1:19" s="30" customFormat="1" ht="24.75" customHeight="1" x14ac:dyDescent="0.2">
      <c r="A17" s="319" t="str">
        <f>'Procedimenti rilevati'!A38</f>
        <v>C O M P I L A R E   S O L O   L E   C E L L E   D I   C O L O R E   C E L E S T E</v>
      </c>
      <c r="B17" s="319"/>
      <c r="C17" s="319"/>
      <c r="D17" s="319"/>
      <c r="E17" s="319"/>
      <c r="F17" s="319"/>
      <c r="G17" s="319"/>
      <c r="H17" s="319"/>
      <c r="I17" s="319"/>
      <c r="J17" s="319"/>
      <c r="K17" s="319"/>
      <c r="L17" s="319"/>
      <c r="M17" s="319"/>
      <c r="N17" s="319"/>
      <c r="O17" s="319"/>
      <c r="P17" s="319"/>
      <c r="Q17" s="319"/>
      <c r="R17" s="319"/>
      <c r="S17" s="319"/>
    </row>
    <row r="18" spans="1:19" s="81" customFormat="1" ht="26.25" customHeight="1" x14ac:dyDescent="0.2">
      <c r="A18" s="286" t="str">
        <f>Intestazioni!C32</f>
        <v>1) DSGA fino al 30/04/2024
2) funzionari ed elevata qualificazione dal 01/05/2024</v>
      </c>
      <c r="B18" s="286"/>
      <c r="C18" s="286"/>
      <c r="D18" s="286" t="str">
        <f>Intestazioni!C33</f>
        <v>3) Assistente amministrativo e assistente tecnico, nonché cuoco, infermiere e guardarobiere
4) Collaboratore scolastico, collaboratore scolastico dei servizi, nonché addetto alle aziende agrarie (fino al 30/04/2024) - Collaboratore, operatore dei servizi agrari, operatore scolastico (dal 01/05/2024)</v>
      </c>
      <c r="E18" s="286"/>
      <c r="F18" s="286"/>
      <c r="G18" s="286"/>
      <c r="H18" s="286"/>
      <c r="I18" s="286"/>
      <c r="J18" s="286"/>
      <c r="K18" s="286"/>
      <c r="L18" s="286"/>
      <c r="M18" s="286"/>
      <c r="N18" s="286"/>
      <c r="O18" s="286"/>
      <c r="P18" s="286"/>
      <c r="Q18" s="286"/>
      <c r="R18" s="286"/>
      <c r="S18" s="286"/>
    </row>
    <row r="19" spans="1:19" x14ac:dyDescent="0.2">
      <c r="Q19" s="129"/>
    </row>
  </sheetData>
  <sheetProtection algorithmName="SHA-512" hashValue="JllDiYb+QstmOILiad4fJepDaf7qyQzz6WdnTv0mAmc/82X0wnolYraNe5D/Kanr5m5fr8iX+/Oa9yMjTwmdaQ==" saltValue="uyXmGVPtgJRDNeLTMkXWWg==" spinCount="100000" sheet="1" selectLockedCells="1"/>
  <customSheetViews>
    <customSheetView guid="{196A8919-17EE-4F86-8672-E0D80860C53F}">
      <selection activeCell="D12" sqref="D12"/>
      <pageMargins left="0.15748031496062992" right="0.15748031496062992" top="0.51181102362204722" bottom="0.55118110236220474" header="0.27559055118110237" footer="0.94488188976377963"/>
      <printOptions horizontalCentered="1" verticalCentered="1"/>
      <pageSetup paperSize="9" orientation="landscape" r:id="rId1"/>
      <headerFooter alignWithMargins="0"/>
    </customSheetView>
  </customSheetViews>
  <mergeCells count="18">
    <mergeCell ref="A5:P5"/>
    <mergeCell ref="R15:S15"/>
    <mergeCell ref="A18:C18"/>
    <mergeCell ref="D18:S18"/>
    <mergeCell ref="R16:S16"/>
    <mergeCell ref="A1:S1"/>
    <mergeCell ref="A17:S17"/>
    <mergeCell ref="B7:B8"/>
    <mergeCell ref="C7:C8"/>
    <mergeCell ref="D2:S2"/>
    <mergeCell ref="A3:S3"/>
    <mergeCell ref="D7:G7"/>
    <mergeCell ref="A4:S4"/>
    <mergeCell ref="H7:K7"/>
    <mergeCell ref="L7:N7"/>
    <mergeCell ref="O7:Q7"/>
    <mergeCell ref="A2:C2"/>
    <mergeCell ref="R7:S7"/>
  </mergeCells>
  <phoneticPr fontId="0" type="noConversion"/>
  <conditionalFormatting sqref="B16:Q16">
    <cfRule type="cellIs" dxfId="110" priority="6" operator="equal">
      <formula>"Dati errati"</formula>
    </cfRule>
  </conditionalFormatting>
  <conditionalFormatting sqref="Q19">
    <cfRule type="cellIs" dxfId="79" priority="5" operator="equal">
      <formula>"Dati richiesti"</formula>
    </cfRule>
  </conditionalFormatting>
  <conditionalFormatting sqref="R5">
    <cfRule type="cellIs" dxfId="78" priority="42" operator="equal">
      <formula>$R$14</formula>
    </cfRule>
  </conditionalFormatting>
  <conditionalFormatting sqref="R14">
    <cfRule type="cellIs" dxfId="77" priority="43" operator="equal">
      <formula>$R$5</formula>
    </cfRule>
    <cfRule type="cellIs" dxfId="76" priority="44" operator="notEqual">
      <formula>$R$5</formula>
    </cfRule>
  </conditionalFormatting>
  <conditionalFormatting sqref="R16">
    <cfRule type="notContainsBlanks" dxfId="75" priority="47">
      <formula>LEN(TRIM(R16))&gt;0</formula>
    </cfRule>
  </conditionalFormatting>
  <conditionalFormatting sqref="R15:S15">
    <cfRule type="cellIs" dxfId="74" priority="2" operator="equal">
      <formula>"Valori congrui"</formula>
    </cfRule>
    <cfRule type="cellIs" dxfId="73" priority="1" operator="equal">
      <formula>"Revisione necessaria"</formula>
    </cfRule>
  </conditionalFormatting>
  <conditionalFormatting sqref="S14">
    <cfRule type="expression" dxfId="72" priority="41">
      <formula>$R$5&lt;&gt;$R$14</formula>
    </cfRule>
    <cfRule type="expression" dxfId="71" priority="40">
      <formula>$R$5=$R$14</formula>
    </cfRule>
  </conditionalFormatting>
  <dataValidations count="1">
    <dataValidation type="whole" operator="greaterThanOrEqual" allowBlank="1" showInputMessage="1" showErrorMessage="1" errorTitle="Errore immissione dati" error="Dato immesso non valido" sqref="B9:Q13" xr:uid="{13FE43A0-AA47-45C0-A0BD-15B941BAFE46}">
      <formula1>0</formula1>
    </dataValidation>
  </dataValidations>
  <printOptions horizontalCentered="1" verticalCentered="1"/>
  <pageMargins left="0.19685039370078741" right="0.15748031496062992" top="0.51181102362204722" bottom="0.47244094488188981" header="0.27559055118110237" footer="0.31496062992125984"/>
  <pageSetup paperSize="9" scale="73" orientation="landscape" r:id="rId2"/>
  <headerFooter alignWithMargins="0">
    <oddHeader>&amp;L&amp;G  &amp;"English111 Adagio BT,Normale"&amp;18Ministero dell'istruzione e del merito</oddHeader>
    <oddFooter>&amp;L&amp;8&amp;F - Scheda &amp;"Arial,Grassetto Corsivo"&amp;A&amp;R&amp;8&amp;P/&amp;N</oddFooter>
  </headerFooter>
  <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3" id="{FA308CB9-624B-4DB1-9098-B005CFD8890F}">
            <xm:f>'Procedimenti rilevati'!$Z$7=0</xm:f>
            <x14:dxf>
              <fill>
                <patternFill>
                  <bgColor rgb="FFFFC000"/>
                </patternFill>
              </fill>
            </x14:dxf>
          </x14:cfRule>
          <x14:cfRule type="expression" priority="39" id="{777331C1-9532-4403-9B5F-B0ABB68186C7}">
            <xm:f>'Procedimenti rilevati'!$Z$7&gt;0</xm:f>
            <x14:dxf>
              <fill>
                <patternFill>
                  <bgColor theme="4" tint="0.59996337778862885"/>
                </patternFill>
              </fill>
            </x14:dxf>
          </x14:cfRule>
          <xm:sqref>B9:B13</xm:sqref>
        </x14:conditionalFormatting>
        <x14:conditionalFormatting xmlns:xm="http://schemas.microsoft.com/office/excel/2006/main">
          <x14:cfRule type="expression" priority="22" id="{115DA3C4-0F18-439A-B13D-5A385CD69526}">
            <xm:f>'Procedimenti rilevati'!$Z$8=0</xm:f>
            <x14:dxf>
              <fill>
                <patternFill>
                  <bgColor rgb="FFFFC000"/>
                </patternFill>
              </fill>
            </x14:dxf>
          </x14:cfRule>
          <x14:cfRule type="expression" priority="38" id="{1C19C4CA-41FF-42DC-B1E0-F5ED155E98B7}">
            <xm:f>'Procedimenti rilevati'!$Z$8&gt;0</xm:f>
            <x14:dxf>
              <fill>
                <patternFill>
                  <bgColor theme="4" tint="0.59996337778862885"/>
                </patternFill>
              </fill>
            </x14:dxf>
          </x14:cfRule>
          <xm:sqref>C9:C13</xm:sqref>
        </x14:conditionalFormatting>
        <x14:conditionalFormatting xmlns:xm="http://schemas.microsoft.com/office/excel/2006/main">
          <x14:cfRule type="expression" priority="21" id="{63CD28AA-38FE-4ADA-812E-66E0E20A56EC}">
            <xm:f>'Procedimenti rilevati'!$Z$11=0</xm:f>
            <x14:dxf>
              <fill>
                <patternFill>
                  <bgColor rgb="FFFFC000"/>
                </patternFill>
              </fill>
            </x14:dxf>
          </x14:cfRule>
          <x14:cfRule type="expression" priority="37" id="{7B4BF4C9-6756-4F4F-B331-6C9B79E0D049}">
            <xm:f>'Procedimenti rilevati'!$Z$11&gt;0</xm:f>
            <x14:dxf>
              <fill>
                <patternFill>
                  <bgColor theme="4" tint="0.59996337778862885"/>
                </patternFill>
              </fill>
            </x14:dxf>
          </x14:cfRule>
          <xm:sqref>D9:D13</xm:sqref>
        </x14:conditionalFormatting>
        <x14:conditionalFormatting xmlns:xm="http://schemas.microsoft.com/office/excel/2006/main">
          <x14:cfRule type="expression" priority="20" id="{337DDC98-07A2-4D59-88C2-1DE12DEEC3ED}">
            <xm:f>'Procedimenti rilevati'!$Z$12=0</xm:f>
            <x14:dxf>
              <fill>
                <patternFill>
                  <bgColor rgb="FFFFC000"/>
                </patternFill>
              </fill>
            </x14:dxf>
          </x14:cfRule>
          <x14:cfRule type="expression" priority="36" id="{4EC60509-1980-4281-B09E-D602E4A9B4C2}">
            <xm:f>'Procedimenti rilevati'!$Z$12&gt;0</xm:f>
            <x14:dxf>
              <fill>
                <patternFill>
                  <bgColor theme="4" tint="0.59996337778862885"/>
                </patternFill>
              </fill>
            </x14:dxf>
          </x14:cfRule>
          <xm:sqref>E9:E13</xm:sqref>
        </x14:conditionalFormatting>
        <x14:conditionalFormatting xmlns:xm="http://schemas.microsoft.com/office/excel/2006/main">
          <x14:cfRule type="expression" priority="19" id="{0F7D293F-6043-4E58-B0CB-A7E5B52961F1}">
            <xm:f>'Procedimenti rilevati'!$Z$13=0</xm:f>
            <x14:dxf>
              <fill>
                <patternFill>
                  <bgColor rgb="FFFFC000"/>
                </patternFill>
              </fill>
            </x14:dxf>
          </x14:cfRule>
          <x14:cfRule type="expression" priority="35" id="{A57549D1-3519-47BE-A293-0EC81A1CF9F6}">
            <xm:f>'Procedimenti rilevati'!$Z$13&gt;0</xm:f>
            <x14:dxf>
              <fill>
                <patternFill>
                  <bgColor theme="4" tint="0.59996337778862885"/>
                </patternFill>
              </fill>
            </x14:dxf>
          </x14:cfRule>
          <xm:sqref>F9:F13</xm:sqref>
        </x14:conditionalFormatting>
        <x14:conditionalFormatting xmlns:xm="http://schemas.microsoft.com/office/excel/2006/main">
          <x14:cfRule type="expression" priority="18" id="{1E341899-7DA9-426C-843F-24A04374889C}">
            <xm:f>'Procedimenti rilevati'!$Z$14=0</xm:f>
            <x14:dxf>
              <fill>
                <patternFill>
                  <bgColor rgb="FFFFC000"/>
                </patternFill>
              </fill>
            </x14:dxf>
          </x14:cfRule>
          <x14:cfRule type="expression" priority="34" id="{73AC6220-AFDE-420E-9ED4-2171146798D8}">
            <xm:f>'Procedimenti rilevati'!$Z$14&gt;0</xm:f>
            <x14:dxf>
              <fill>
                <patternFill>
                  <bgColor theme="4" tint="0.59996337778862885"/>
                </patternFill>
              </fill>
            </x14:dxf>
          </x14:cfRule>
          <xm:sqref>G9:G13</xm:sqref>
        </x14:conditionalFormatting>
        <x14:conditionalFormatting xmlns:xm="http://schemas.microsoft.com/office/excel/2006/main">
          <x14:cfRule type="expression" priority="17" id="{1D4F1742-7634-41FE-A23D-1CE1E1B11FF8}">
            <xm:f>'Procedimenti rilevati'!$Z$18=0</xm:f>
            <x14:dxf>
              <fill>
                <patternFill>
                  <bgColor rgb="FFFFC000"/>
                </patternFill>
              </fill>
            </x14:dxf>
          </x14:cfRule>
          <x14:cfRule type="expression" priority="33" id="{29F3AA36-74F0-478F-9559-246C03CF25BF}">
            <xm:f>'Procedimenti rilevati'!$Z$18&gt;0</xm:f>
            <x14:dxf>
              <fill>
                <patternFill>
                  <bgColor theme="4" tint="0.59996337778862885"/>
                </patternFill>
              </fill>
            </x14:dxf>
          </x14:cfRule>
          <xm:sqref>H9:H13</xm:sqref>
        </x14:conditionalFormatting>
        <x14:conditionalFormatting xmlns:xm="http://schemas.microsoft.com/office/excel/2006/main">
          <x14:cfRule type="expression" priority="16" id="{C91FA2FD-F51C-4FAE-B378-89732B97970B}">
            <xm:f>'Procedimenti rilevati'!$Z$19=0</xm:f>
            <x14:dxf>
              <fill>
                <patternFill>
                  <bgColor rgb="FFFFC000"/>
                </patternFill>
              </fill>
            </x14:dxf>
          </x14:cfRule>
          <x14:cfRule type="expression" priority="32" id="{08F08FF5-090B-4910-A679-58E2C4BBDD70}">
            <xm:f>'Procedimenti rilevati'!$Z$19&gt;0</xm:f>
            <x14:dxf>
              <fill>
                <patternFill>
                  <bgColor theme="4" tint="0.59996337778862885"/>
                </patternFill>
              </fill>
            </x14:dxf>
          </x14:cfRule>
          <xm:sqref>I9:I13</xm:sqref>
        </x14:conditionalFormatting>
        <x14:conditionalFormatting xmlns:xm="http://schemas.microsoft.com/office/excel/2006/main">
          <x14:cfRule type="expression" priority="31" id="{97174179-3DC7-4BCC-9350-5CC6A03BDF26}">
            <xm:f>'Procedimenti rilevati'!$Z$20&gt;0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15" id="{7E639C42-6B83-4ACC-A7F0-3382C09FB676}">
            <xm:f>'Procedimenti rilevati'!$Z$20=0</xm:f>
            <x14:dxf>
              <fill>
                <patternFill>
                  <bgColor rgb="FFFFC000"/>
                </patternFill>
              </fill>
            </x14:dxf>
          </x14:cfRule>
          <xm:sqref>J9:J13</xm:sqref>
        </x14:conditionalFormatting>
        <x14:conditionalFormatting xmlns:xm="http://schemas.microsoft.com/office/excel/2006/main">
          <x14:cfRule type="expression" priority="14" id="{88E74880-C714-42C4-AD2B-6AB849929F59}">
            <xm:f>'Procedimenti rilevati'!$Z$21=0</xm:f>
            <x14:dxf>
              <fill>
                <patternFill>
                  <bgColor rgb="FFFFC000"/>
                </patternFill>
              </fill>
            </x14:dxf>
          </x14:cfRule>
          <x14:cfRule type="expression" priority="30" id="{E06ACDC7-2425-43FE-B84B-B1BC065DB335}">
            <xm:f>'Procedimenti rilevati'!$Z$21&gt;0</xm:f>
            <x14:dxf>
              <fill>
                <patternFill>
                  <bgColor theme="4" tint="0.59996337778862885"/>
                </patternFill>
              </fill>
            </x14:dxf>
          </x14:cfRule>
          <xm:sqref>K9:K13</xm:sqref>
        </x14:conditionalFormatting>
        <x14:conditionalFormatting xmlns:xm="http://schemas.microsoft.com/office/excel/2006/main">
          <x14:cfRule type="expression" priority="29" id="{6632CF44-03C5-4ED9-AFD9-71E1522EC95A}">
            <xm:f>'Procedimenti rilevati'!$Z$26&gt;0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13" id="{0BEE0F06-9650-4DCE-972F-509A76E0DD07}">
            <xm:f>'Procedimenti rilevati'!$Z$26=0</xm:f>
            <x14:dxf>
              <fill>
                <patternFill>
                  <bgColor rgb="FFFFC000"/>
                </patternFill>
              </fill>
            </x14:dxf>
          </x14:cfRule>
          <xm:sqref>L9:L13</xm:sqref>
        </x14:conditionalFormatting>
        <x14:conditionalFormatting xmlns:xm="http://schemas.microsoft.com/office/excel/2006/main">
          <x14:cfRule type="expression" priority="28" id="{8145FEEE-CB66-41B6-A092-F58B5DA93384}">
            <xm:f>'Procedimenti rilevati'!$Z$27&gt;0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12" id="{55CBABED-33DB-4B99-A00A-5C911672B26F}">
            <xm:f>'Procedimenti rilevati'!$Z$27=0</xm:f>
            <x14:dxf>
              <fill>
                <patternFill>
                  <bgColor rgb="FFFFC000"/>
                </patternFill>
              </fill>
            </x14:dxf>
          </x14:cfRule>
          <xm:sqref>M9:M13</xm:sqref>
        </x14:conditionalFormatting>
        <x14:conditionalFormatting xmlns:xm="http://schemas.microsoft.com/office/excel/2006/main">
          <x14:cfRule type="expression" priority="11" id="{6DBC13A3-2D4F-4B21-9AFC-974361809C56}">
            <xm:f>'Procedimenti rilevati'!$Z$28=0</xm:f>
            <x14:dxf>
              <fill>
                <patternFill>
                  <bgColor rgb="FFFFC000"/>
                </patternFill>
              </fill>
            </x14:dxf>
          </x14:cfRule>
          <x14:cfRule type="expression" priority="27" id="{2D344481-78F2-48E9-8CA7-464953326BEF}">
            <xm:f>'Procedimenti rilevati'!$Z$28&gt;0</xm:f>
            <x14:dxf>
              <fill>
                <patternFill>
                  <bgColor theme="4" tint="0.59996337778862885"/>
                </patternFill>
              </fill>
            </x14:dxf>
          </x14:cfRule>
          <xm:sqref>N9:N13</xm:sqref>
        </x14:conditionalFormatting>
        <x14:conditionalFormatting xmlns:xm="http://schemas.microsoft.com/office/excel/2006/main">
          <x14:cfRule type="expression" priority="10" id="{BA7F452B-0F5E-4667-8E31-FCD87122716E}">
            <xm:f>'Procedimenti rilevati'!$Z$32=0</xm:f>
            <x14:dxf>
              <fill>
                <patternFill>
                  <bgColor rgb="FFFFC000"/>
                </patternFill>
              </fill>
            </x14:dxf>
          </x14:cfRule>
          <x14:cfRule type="expression" priority="26" id="{527E89E8-4D0C-40A5-B3DA-0BD5FBA89E92}">
            <xm:f>'Procedimenti rilevati'!$Z$32&gt;0</xm:f>
            <x14:dxf>
              <fill>
                <patternFill>
                  <bgColor theme="4" tint="0.59996337778862885"/>
                </patternFill>
              </fill>
            </x14:dxf>
          </x14:cfRule>
          <xm:sqref>O9:O13</xm:sqref>
        </x14:conditionalFormatting>
        <x14:conditionalFormatting xmlns:xm="http://schemas.microsoft.com/office/excel/2006/main">
          <x14:cfRule type="expression" priority="9" id="{2A1785A2-D3C4-4093-93DA-2443154FAD4F}">
            <xm:f>'Procedimenti rilevati'!$Z$33=0</xm:f>
            <x14:dxf>
              <fill>
                <patternFill>
                  <bgColor rgb="FFFFC000"/>
                </patternFill>
              </fill>
            </x14:dxf>
          </x14:cfRule>
          <x14:cfRule type="expression" priority="25" id="{A3291EDA-CC27-4636-B6DB-F8BD04A333D3}">
            <xm:f>'Procedimenti rilevati'!$Z$33&gt;0</xm:f>
            <x14:dxf>
              <fill>
                <patternFill>
                  <bgColor theme="4" tint="0.59996337778862885"/>
                </patternFill>
              </fill>
            </x14:dxf>
          </x14:cfRule>
          <xm:sqref>P9:P13</xm:sqref>
        </x14:conditionalFormatting>
        <x14:conditionalFormatting xmlns:xm="http://schemas.microsoft.com/office/excel/2006/main">
          <x14:cfRule type="expression" priority="24" id="{AF9094F2-D0B1-43B8-A0EF-1089E923AEE2}">
            <xm:f>'Procedimenti rilevati'!$Z$34&gt;0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8" id="{698403C9-4765-447F-AF42-1C714D2F28C2}">
            <xm:f>'Procedimenti rilevati'!$Z$34=0</xm:f>
            <x14:dxf>
              <fill>
                <patternFill>
                  <bgColor rgb="FFFFC000"/>
                </patternFill>
              </fill>
            </x14:dxf>
          </x14:cfRule>
          <xm:sqref>Q9:Q13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V24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9" sqref="B9"/>
    </sheetView>
  </sheetViews>
  <sheetFormatPr defaultRowHeight="12.75" x14ac:dyDescent="0.2"/>
  <cols>
    <col min="1" max="1" width="23.7109375" customWidth="1"/>
    <col min="2" max="13" width="9.85546875" customWidth="1"/>
    <col min="14" max="14" width="9.85546875" style="13" customWidth="1"/>
    <col min="15" max="19" width="9.85546875" customWidth="1"/>
    <col min="20" max="20" width="0.85546875" customWidth="1"/>
    <col min="21" max="22" width="9.42578125" hidden="1" customWidth="1"/>
  </cols>
  <sheetData>
    <row r="1" spans="1:20" s="1" customFormat="1" ht="6" customHeight="1" thickBot="1" x14ac:dyDescent="0.3">
      <c r="A1" s="318"/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</row>
    <row r="2" spans="1:20" s="30" customFormat="1" ht="22.5" customHeight="1" thickBot="1" x14ac:dyDescent="0.25">
      <c r="A2" s="287" t="str">
        <f>'Procedimenti rilevati'!A2</f>
        <v>Ufficio rilevatore:</v>
      </c>
      <c r="B2" s="287"/>
      <c r="C2" s="332"/>
      <c r="D2" s="322" t="str">
        <f>IF('Procedimenti rilevati'!D2:L2="","",'Procedimenti rilevati'!D2:L2)</f>
        <v/>
      </c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4"/>
    </row>
    <row r="3" spans="1:20" s="30" customFormat="1" ht="22.5" customHeight="1" x14ac:dyDescent="0.2">
      <c r="A3" s="325" t="s">
        <v>20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</row>
    <row r="4" spans="1:20" s="1" customFormat="1" ht="6" customHeight="1" thickBot="1" x14ac:dyDescent="0.3">
      <c r="A4" s="318"/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318"/>
      <c r="Q4" s="318"/>
      <c r="R4" s="318"/>
      <c r="S4" s="318"/>
    </row>
    <row r="5" spans="1:20" s="30" customFormat="1" ht="22.5" customHeight="1" thickBot="1" x14ac:dyDescent="0.25">
      <c r="A5" s="335" t="s">
        <v>79</v>
      </c>
      <c r="B5" s="335"/>
      <c r="C5" s="335"/>
      <c r="D5" s="335"/>
      <c r="E5" s="335"/>
      <c r="F5" s="335"/>
      <c r="G5" s="335"/>
      <c r="H5" s="335"/>
      <c r="I5" s="335"/>
      <c r="J5" s="335"/>
      <c r="K5" s="335"/>
      <c r="L5" s="335"/>
      <c r="M5" s="335"/>
      <c r="N5" s="335"/>
      <c r="O5" s="335"/>
      <c r="P5" s="335"/>
      <c r="R5" s="247">
        <f>'Procedimenti rilevati'!K37</f>
        <v>0</v>
      </c>
    </row>
    <row r="6" spans="1:20" s="1" customFormat="1" ht="6" customHeight="1" thickBot="1" x14ac:dyDescent="0.25">
      <c r="A6" s="14"/>
      <c r="B6" s="14"/>
      <c r="C6" s="14"/>
      <c r="N6" s="12"/>
    </row>
    <row r="7" spans="1:20" ht="50.25" customHeight="1" thickBot="1" x14ac:dyDescent="0.25">
      <c r="A7" s="261" t="str">
        <f>Intestazioni!C57</f>
        <v>TIPOLOGIA DI PERSONALE</v>
      </c>
      <c r="B7" s="320" t="str">
        <f>Intestazioni!C42</f>
        <v>Dirigenti scolastici</v>
      </c>
      <c r="C7" s="320" t="str">
        <f>Intestazioni!C43</f>
        <v>Presidi incaricati</v>
      </c>
      <c r="D7" s="326" t="str">
        <f>Intestazioni!C44</f>
        <v>DOCENTI DI RUOLO</v>
      </c>
      <c r="E7" s="327"/>
      <c r="F7" s="327"/>
      <c r="G7" s="328"/>
      <c r="H7" s="326" t="str">
        <f>Intestazioni!C45</f>
        <v>DOCENTI TEMPO DETERMINATO</v>
      </c>
      <c r="I7" s="327"/>
      <c r="J7" s="327"/>
      <c r="K7" s="328"/>
      <c r="L7" s="329" t="str">
        <f>Intestazioni!C46</f>
        <v>PERSONALE ATA DI RUOLO</v>
      </c>
      <c r="M7" s="330"/>
      <c r="N7" s="331"/>
      <c r="O7" s="329" t="str">
        <f>Intestazioni!C47</f>
        <v>PERSONALE ATA A TEMPO DETERMINATO</v>
      </c>
      <c r="P7" s="330"/>
      <c r="Q7" s="331"/>
      <c r="R7" s="338" t="s">
        <v>3</v>
      </c>
      <c r="S7" s="339"/>
      <c r="T7" s="15"/>
    </row>
    <row r="8" spans="1:20" ht="60" customHeight="1" thickBot="1" x14ac:dyDescent="0.25">
      <c r="A8" s="261" t="str">
        <f>Intestazioni!C58</f>
        <v>TIPOLOGIA DI INFRAZIONI</v>
      </c>
      <c r="B8" s="321"/>
      <c r="C8" s="321"/>
      <c r="D8" s="256" t="str">
        <f>Intestazioni!C48</f>
        <v>scuola dell'infanzia, primaria e personale educativo</v>
      </c>
      <c r="E8" s="257" t="str">
        <f>Intestazioni!C49</f>
        <v>scuola secondaria di I grado</v>
      </c>
      <c r="F8" s="258" t="str">
        <f>Intestazioni!C50</f>
        <v>scuola secondaria di II grado</v>
      </c>
      <c r="G8" s="259" t="str">
        <f>Intestazioni!C51</f>
        <v>insegnanti tecnico pratici</v>
      </c>
      <c r="H8" s="256" t="str">
        <f>Intestazioni!C48</f>
        <v>scuola dell'infanzia, primaria e personale educativo</v>
      </c>
      <c r="I8" s="257" t="str">
        <f>Intestazioni!C49</f>
        <v>scuola secondaria di I grado</v>
      </c>
      <c r="J8" s="258" t="str">
        <f>Intestazioni!C50</f>
        <v>scuola secondaria di II grado</v>
      </c>
      <c r="K8" s="259" t="str">
        <f>Intestazioni!C51</f>
        <v>insegnanti tecnico pratici</v>
      </c>
      <c r="L8" s="256" t="str">
        <f>Intestazioni!C52</f>
        <v>1) DSGA
2) funzionari ed elevata qualificazione</v>
      </c>
      <c r="M8" s="260" t="str">
        <f>Intestazioni!C53</f>
        <v>assistenti amministrativi e tecnici 3)</v>
      </c>
      <c r="N8" s="260" t="str">
        <f>Intestazioni!C54</f>
        <v>collaboratori
operatori 4)</v>
      </c>
      <c r="O8" s="256" t="str">
        <f>Intestazioni!C52</f>
        <v>1) DSGA
2) funzionari ed elevata qualificazione</v>
      </c>
      <c r="P8" s="260" t="str">
        <f>Intestazioni!C53</f>
        <v>assistenti amministrativi e tecnici 3)</v>
      </c>
      <c r="Q8" s="260" t="str">
        <f>Intestazioni!C54</f>
        <v>collaboratori
operatori 4)</v>
      </c>
      <c r="R8" s="103" t="s">
        <v>27</v>
      </c>
      <c r="S8" s="105" t="s">
        <v>28</v>
      </c>
      <c r="T8" s="15"/>
    </row>
    <row r="9" spans="1:20" ht="37.5" customHeight="1" thickBot="1" x14ac:dyDescent="0.25">
      <c r="A9" s="45" t="str">
        <f>Intestazioni!C59</f>
        <v>per assenze dal servizio (ingiustificate, non comunicate nei termini prescritti, etc.)</v>
      </c>
      <c r="B9" s="106"/>
      <c r="C9" s="106"/>
      <c r="D9" s="107"/>
      <c r="E9" s="108"/>
      <c r="F9" s="108"/>
      <c r="G9" s="109"/>
      <c r="H9" s="107"/>
      <c r="I9" s="108"/>
      <c r="J9" s="108"/>
      <c r="K9" s="109"/>
      <c r="L9" s="107"/>
      <c r="M9" s="108"/>
      <c r="N9" s="109"/>
      <c r="O9" s="107"/>
      <c r="P9" s="108"/>
      <c r="Q9" s="109"/>
      <c r="R9" s="104">
        <f>SUM(B9:Q9)</f>
        <v>0</v>
      </c>
      <c r="S9" s="67">
        <f>IF($R$5=0,0,(R9/$R$5))</f>
        <v>0</v>
      </c>
      <c r="T9" s="15"/>
    </row>
    <row r="10" spans="1:20" ht="37.5" customHeight="1" thickBot="1" x14ac:dyDescent="0.25">
      <c r="A10" s="45" t="str">
        <f>Intestazioni!C60</f>
        <v>per falsa attestazione della presenza in servizio,
art 55 quater, c. 1</v>
      </c>
      <c r="B10" s="128"/>
      <c r="C10" s="128"/>
      <c r="D10" s="110"/>
      <c r="E10" s="111"/>
      <c r="F10" s="111"/>
      <c r="G10" s="112"/>
      <c r="H10" s="110"/>
      <c r="I10" s="111"/>
      <c r="J10" s="111"/>
      <c r="K10" s="112"/>
      <c r="L10" s="110"/>
      <c r="M10" s="111"/>
      <c r="N10" s="112"/>
      <c r="O10" s="110"/>
      <c r="P10" s="111"/>
      <c r="Q10" s="112"/>
      <c r="R10" s="68">
        <f t="shared" ref="R10:R11" si="0">SUM(B10:Q10)</f>
        <v>0</v>
      </c>
      <c r="S10" s="69">
        <f>IF($R$5=0,0,(R10/$R$5))</f>
        <v>0</v>
      </c>
    </row>
    <row r="11" spans="1:20" ht="37.5" customHeight="1" thickBot="1" x14ac:dyDescent="0.25">
      <c r="A11" s="45" t="str">
        <f>Intestazioni!C61</f>
        <v>per falsa attestazione della presenza in servizio accertata in flagranza, art. 55 quater, c. 3 bis</v>
      </c>
      <c r="B11" s="126"/>
      <c r="C11" s="126"/>
      <c r="D11" s="113"/>
      <c r="E11" s="120"/>
      <c r="F11" s="120"/>
      <c r="G11" s="115"/>
      <c r="H11" s="113"/>
      <c r="I11" s="120"/>
      <c r="J11" s="114"/>
      <c r="K11" s="115"/>
      <c r="L11" s="113"/>
      <c r="M11" s="114"/>
      <c r="N11" s="115"/>
      <c r="O11" s="113"/>
      <c r="P11" s="114"/>
      <c r="Q11" s="115"/>
      <c r="R11" s="70">
        <f t="shared" si="0"/>
        <v>0</v>
      </c>
      <c r="S11" s="71">
        <f>IF($R$5=0,0,(R11/$R$5))</f>
        <v>0</v>
      </c>
    </row>
    <row r="12" spans="1:20" ht="22.5" customHeight="1" thickBot="1" x14ac:dyDescent="0.25">
      <c r="A12" s="49" t="str">
        <f>Intestazioni!C62</f>
        <v>connesse a reati</v>
      </c>
      <c r="B12" s="44">
        <f>SUM(B13:B17)</f>
        <v>0</v>
      </c>
      <c r="C12" s="44">
        <f t="shared" ref="C12:Q12" si="1">SUM(C13:C17)</f>
        <v>0</v>
      </c>
      <c r="D12" s="178">
        <f t="shared" si="1"/>
        <v>0</v>
      </c>
      <c r="E12" s="39">
        <f t="shared" si="1"/>
        <v>0</v>
      </c>
      <c r="F12" s="39">
        <f t="shared" si="1"/>
        <v>0</v>
      </c>
      <c r="G12" s="41">
        <f t="shared" si="1"/>
        <v>0</v>
      </c>
      <c r="H12" s="40">
        <f t="shared" si="1"/>
        <v>0</v>
      </c>
      <c r="I12" s="39">
        <f t="shared" si="1"/>
        <v>0</v>
      </c>
      <c r="J12" s="39">
        <f t="shared" si="1"/>
        <v>0</v>
      </c>
      <c r="K12" s="42">
        <f t="shared" si="1"/>
        <v>0</v>
      </c>
      <c r="L12" s="40">
        <f t="shared" si="1"/>
        <v>0</v>
      </c>
      <c r="M12" s="39">
        <f t="shared" si="1"/>
        <v>0</v>
      </c>
      <c r="N12" s="41">
        <f t="shared" si="1"/>
        <v>0</v>
      </c>
      <c r="O12" s="40">
        <f t="shared" si="1"/>
        <v>0</v>
      </c>
      <c r="P12" s="39">
        <f t="shared" si="1"/>
        <v>0</v>
      </c>
      <c r="Q12" s="42">
        <f t="shared" si="1"/>
        <v>0</v>
      </c>
      <c r="R12" s="72">
        <f>SUM(B12:Q12)</f>
        <v>0</v>
      </c>
      <c r="S12" s="73">
        <f>IF($R$5=0,0,(R12/$R$5))</f>
        <v>0</v>
      </c>
      <c r="T12" s="15"/>
    </row>
    <row r="13" spans="1:20" s="1" customFormat="1" ht="30" customHeight="1" x14ac:dyDescent="0.2">
      <c r="A13" s="223" t="str">
        <f>Intestazioni!C63</f>
        <v>Reati comuni</v>
      </c>
      <c r="B13" s="176"/>
      <c r="C13" s="176"/>
      <c r="D13" s="177"/>
      <c r="E13" s="179"/>
      <c r="F13" s="179"/>
      <c r="G13" s="180"/>
      <c r="H13" s="181"/>
      <c r="I13" s="179"/>
      <c r="J13" s="179"/>
      <c r="K13" s="182"/>
      <c r="L13" s="181"/>
      <c r="M13" s="179"/>
      <c r="N13" s="180"/>
      <c r="O13" s="181"/>
      <c r="P13" s="179"/>
      <c r="Q13" s="182"/>
      <c r="R13" s="74"/>
      <c r="S13" s="75"/>
      <c r="T13" s="11"/>
    </row>
    <row r="14" spans="1:20" s="1" customFormat="1" ht="45" x14ac:dyDescent="0.2">
      <c r="A14" s="223" t="str">
        <f>Intestazioni!C64</f>
        <v xml:space="preserve">Reati contro PA con o senza applicazione di pena accessoria della interdizione da pubblici uffici </v>
      </c>
      <c r="B14" s="118"/>
      <c r="C14" s="118"/>
      <c r="D14" s="119"/>
      <c r="E14" s="117"/>
      <c r="F14" s="117"/>
      <c r="G14" s="123"/>
      <c r="H14" s="119"/>
      <c r="I14" s="117"/>
      <c r="J14" s="117"/>
      <c r="K14" s="123"/>
      <c r="L14" s="119"/>
      <c r="M14" s="117"/>
      <c r="N14" s="123"/>
      <c r="O14" s="119"/>
      <c r="P14" s="117"/>
      <c r="Q14" s="123"/>
      <c r="R14" s="76"/>
      <c r="S14" s="77"/>
      <c r="T14" s="11"/>
    </row>
    <row r="15" spans="1:20" s="1" customFormat="1" ht="30" customHeight="1" x14ac:dyDescent="0.2">
      <c r="A15" s="223" t="str">
        <f>Intestazioni!C65</f>
        <v>Reati contro la persona, con esclusione dei reati contro minori</v>
      </c>
      <c r="B15" s="118"/>
      <c r="C15" s="118"/>
      <c r="D15" s="119"/>
      <c r="E15" s="117"/>
      <c r="F15" s="117"/>
      <c r="G15" s="123"/>
      <c r="H15" s="119"/>
      <c r="I15" s="117"/>
      <c r="J15" s="117"/>
      <c r="K15" s="123"/>
      <c r="L15" s="119"/>
      <c r="M15" s="117"/>
      <c r="N15" s="123"/>
      <c r="O15" s="119"/>
      <c r="P15" s="117"/>
      <c r="Q15" s="123"/>
      <c r="R15" s="76"/>
      <c r="S15" s="77"/>
      <c r="T15" s="11"/>
    </row>
    <row r="16" spans="1:20" s="1" customFormat="1" ht="30" customHeight="1" x14ac:dyDescent="0.2">
      <c r="A16" s="223" t="str">
        <f>Intestazioni!C66</f>
        <v xml:space="preserve">Reati contro minori </v>
      </c>
      <c r="B16" s="118"/>
      <c r="C16" s="118"/>
      <c r="D16" s="119"/>
      <c r="E16" s="117"/>
      <c r="F16" s="117"/>
      <c r="G16" s="123"/>
      <c r="H16" s="119"/>
      <c r="I16" s="117"/>
      <c r="J16" s="117"/>
      <c r="K16" s="123"/>
      <c r="L16" s="119"/>
      <c r="M16" s="117"/>
      <c r="N16" s="123"/>
      <c r="O16" s="119"/>
      <c r="P16" s="117"/>
      <c r="Q16" s="123"/>
      <c r="R16" s="76"/>
      <c r="S16" s="77"/>
    </row>
    <row r="17" spans="1:22" s="1" customFormat="1" ht="30" customHeight="1" thickBot="1" x14ac:dyDescent="0.25">
      <c r="A17" s="223" t="str">
        <f>Intestazioni!C67</f>
        <v>Reati connessi al possesso o alla detenzione di armi o droga</v>
      </c>
      <c r="B17" s="126"/>
      <c r="C17" s="126"/>
      <c r="D17" s="113"/>
      <c r="E17" s="120"/>
      <c r="F17" s="120"/>
      <c r="G17" s="115"/>
      <c r="H17" s="113"/>
      <c r="I17" s="120"/>
      <c r="J17" s="114"/>
      <c r="K17" s="115"/>
      <c r="L17" s="113"/>
      <c r="M17" s="114"/>
      <c r="N17" s="115"/>
      <c r="O17" s="113"/>
      <c r="P17" s="114"/>
      <c r="Q17" s="115"/>
      <c r="R17" s="78"/>
      <c r="S17" s="79"/>
      <c r="T17" s="11"/>
    </row>
    <row r="18" spans="1:22" ht="36" customHeight="1" x14ac:dyDescent="0.2">
      <c r="A18" s="46" t="str">
        <f>Intestazioni!C68</f>
        <v>derivanti da attività extralavorative non autorizzate (doppio lavoro)</v>
      </c>
      <c r="B18" s="127"/>
      <c r="C18" s="127"/>
      <c r="D18" s="122"/>
      <c r="E18" s="121"/>
      <c r="F18" s="121"/>
      <c r="G18" s="116"/>
      <c r="H18" s="122"/>
      <c r="I18" s="121"/>
      <c r="J18" s="121"/>
      <c r="K18" s="116"/>
      <c r="L18" s="122"/>
      <c r="M18" s="121"/>
      <c r="N18" s="116"/>
      <c r="O18" s="122"/>
      <c r="P18" s="121"/>
      <c r="Q18" s="116"/>
      <c r="R18" s="66">
        <f>SUM(B18:Q18)</f>
        <v>0</v>
      </c>
      <c r="S18" s="67">
        <f>IF($R$5=0,0,(R18/$R$5))</f>
        <v>0</v>
      </c>
      <c r="T18" s="15"/>
    </row>
    <row r="19" spans="1:22" ht="60" customHeight="1" thickBot="1" x14ac:dyDescent="0.25">
      <c r="A19" s="46" t="str">
        <f>Intestazioni!C69</f>
        <v>derivanti da inosservanza di disposizioni di servizio, negligenza, comportamento non corretto verso superiori, colleghi e utenti</v>
      </c>
      <c r="B19" s="126">
        <v>2</v>
      </c>
      <c r="C19" s="126"/>
      <c r="D19" s="113"/>
      <c r="E19" s="120"/>
      <c r="F19" s="120"/>
      <c r="G19" s="115"/>
      <c r="H19" s="113"/>
      <c r="I19" s="120"/>
      <c r="J19" s="114"/>
      <c r="K19" s="115"/>
      <c r="L19" s="113"/>
      <c r="M19" s="114"/>
      <c r="N19" s="115"/>
      <c r="O19" s="113"/>
      <c r="P19" s="114"/>
      <c r="Q19" s="115"/>
      <c r="R19" s="80">
        <f>SUM(B19:Q19)</f>
        <v>2</v>
      </c>
      <c r="S19" s="71">
        <f>IF($R$5=0,0,(R19/$R$5))</f>
        <v>0</v>
      </c>
      <c r="T19" s="15"/>
    </row>
    <row r="20" spans="1:22" ht="24.75" customHeight="1" thickBot="1" x14ac:dyDescent="0.25">
      <c r="A20" s="60" t="str">
        <f>Intestazioni!C70</f>
        <v>TOTALI</v>
      </c>
      <c r="B20" s="61">
        <f>SUM(B9+B10+B11+B12+B18+B19)</f>
        <v>2</v>
      </c>
      <c r="C20" s="61">
        <f>SUM(C9+C10+C11+C12+C18+C19)</f>
        <v>0</v>
      </c>
      <c r="D20" s="201">
        <f t="shared" ref="D20:Q20" si="2">SUM(D9+D10+D11+D12+D18+D19)</f>
        <v>0</v>
      </c>
      <c r="E20" s="202">
        <f t="shared" si="2"/>
        <v>0</v>
      </c>
      <c r="F20" s="202">
        <f t="shared" si="2"/>
        <v>0</v>
      </c>
      <c r="G20" s="64">
        <f t="shared" si="2"/>
        <v>0</v>
      </c>
      <c r="H20" s="201">
        <f t="shared" si="2"/>
        <v>0</v>
      </c>
      <c r="I20" s="202">
        <f t="shared" si="2"/>
        <v>0</v>
      </c>
      <c r="J20" s="202">
        <f t="shared" si="2"/>
        <v>0</v>
      </c>
      <c r="K20" s="64">
        <f t="shared" si="2"/>
        <v>0</v>
      </c>
      <c r="L20" s="62">
        <f t="shared" si="2"/>
        <v>0</v>
      </c>
      <c r="M20" s="63">
        <f t="shared" si="2"/>
        <v>0</v>
      </c>
      <c r="N20" s="203">
        <f t="shared" si="2"/>
        <v>0</v>
      </c>
      <c r="O20" s="62">
        <f t="shared" si="2"/>
        <v>0</v>
      </c>
      <c r="P20" s="204">
        <f t="shared" si="2"/>
        <v>0</v>
      </c>
      <c r="Q20" s="64">
        <f t="shared" si="2"/>
        <v>0</v>
      </c>
      <c r="R20" s="95">
        <f t="shared" ref="R20" si="3">SUM(R9,R10,R11,R12,R18,R19)</f>
        <v>2</v>
      </c>
      <c r="S20" s="65">
        <f>SUM(S9,S10,S11,S12,S18,S19)</f>
        <v>0</v>
      </c>
    </row>
    <row r="21" spans="1:22" s="1" customFormat="1" ht="25.5" customHeight="1" thickBot="1" x14ac:dyDescent="0.25">
      <c r="A21" s="199" t="s">
        <v>74</v>
      </c>
      <c r="B21" s="140">
        <f>'Procedimenti rilevati'!$AB7</f>
        <v>0</v>
      </c>
      <c r="C21" s="140">
        <f>'Procedimenti rilevati'!$AB8</f>
        <v>0</v>
      </c>
      <c r="D21" s="141">
        <f>'Procedimenti rilevati'!$AB11</f>
        <v>0</v>
      </c>
      <c r="E21" s="144">
        <f>'Procedimenti rilevati'!$AB12</f>
        <v>0</v>
      </c>
      <c r="F21" s="146">
        <f>'Procedimenti rilevati'!$AB13</f>
        <v>0</v>
      </c>
      <c r="G21" s="142">
        <f>'Procedimenti rilevati'!$AB14</f>
        <v>0</v>
      </c>
      <c r="H21" s="143">
        <f>'Procedimenti rilevati'!$AB18</f>
        <v>0</v>
      </c>
      <c r="I21" s="144">
        <f>'Procedimenti rilevati'!$AB19</f>
        <v>0</v>
      </c>
      <c r="J21" s="146">
        <f>'Procedimenti rilevati'!$AB20</f>
        <v>0</v>
      </c>
      <c r="K21" s="148">
        <f>'Procedimenti rilevati'!$AB21</f>
        <v>0</v>
      </c>
      <c r="L21" s="141">
        <f>'Procedimenti rilevati'!$AB26</f>
        <v>0</v>
      </c>
      <c r="M21" s="144">
        <f>'Procedimenti rilevati'!$AB27</f>
        <v>0</v>
      </c>
      <c r="N21" s="142">
        <f>'Procedimenti rilevati'!$AB28</f>
        <v>0</v>
      </c>
      <c r="O21" s="143">
        <f>'Procedimenti rilevati'!$AB32</f>
        <v>0</v>
      </c>
      <c r="P21" s="144">
        <f>'Procedimenti rilevati'!$AB33</f>
        <v>0</v>
      </c>
      <c r="Q21" s="148">
        <f>'Procedimenti rilevati'!$AB34</f>
        <v>0</v>
      </c>
      <c r="R21" s="336" t="str">
        <f>V21</f>
        <v/>
      </c>
      <c r="S21" s="337"/>
      <c r="T21" s="11"/>
      <c r="U21" s="3">
        <f>SUM(B21:Q21)</f>
        <v>0</v>
      </c>
      <c r="V21" s="208" t="str">
        <f>IF(R5=0,"",IF(R5=R20,IF(R22="Dati errati","Revisione necessaria",IF(R20=U21,"Valori congrui","Revisione necessaria")),"Revisione necessaria"))</f>
        <v/>
      </c>
    </row>
    <row r="22" spans="1:22" ht="24.75" customHeight="1" thickBot="1" x14ac:dyDescent="0.25">
      <c r="A22" s="200"/>
      <c r="B22" s="145" t="str">
        <f>IF(B20&lt;&gt;B21,"Dati errati","")</f>
        <v>Dati errati</v>
      </c>
      <c r="C22" s="145" t="str">
        <f t="shared" ref="C22:Q22" si="4">IF(C20&lt;&gt;C21,"Dati errati","")</f>
        <v/>
      </c>
      <c r="D22" s="183" t="str">
        <f t="shared" si="4"/>
        <v/>
      </c>
      <c r="E22" s="206" t="str">
        <f t="shared" si="4"/>
        <v/>
      </c>
      <c r="F22" s="197" t="str">
        <f t="shared" si="4"/>
        <v/>
      </c>
      <c r="G22" s="147" t="str">
        <f t="shared" si="4"/>
        <v/>
      </c>
      <c r="H22" s="183" t="str">
        <f t="shared" si="4"/>
        <v/>
      </c>
      <c r="I22" s="184" t="str">
        <f t="shared" si="4"/>
        <v/>
      </c>
      <c r="J22" s="184" t="str">
        <f t="shared" si="4"/>
        <v/>
      </c>
      <c r="K22" s="147" t="str">
        <f t="shared" si="4"/>
        <v/>
      </c>
      <c r="L22" s="183" t="str">
        <f t="shared" si="4"/>
        <v/>
      </c>
      <c r="M22" s="206" t="str">
        <f t="shared" si="4"/>
        <v/>
      </c>
      <c r="N22" s="205" t="str">
        <f t="shared" si="4"/>
        <v/>
      </c>
      <c r="O22" s="183" t="str">
        <f t="shared" si="4"/>
        <v/>
      </c>
      <c r="P22" s="184" t="str">
        <f t="shared" si="4"/>
        <v/>
      </c>
      <c r="Q22" s="147" t="str">
        <f t="shared" si="4"/>
        <v/>
      </c>
      <c r="R22" s="340" t="str">
        <f>MID(U22,1,11)</f>
        <v>Dati errati</v>
      </c>
      <c r="S22" s="341"/>
      <c r="T22" s="15"/>
      <c r="U22" s="207" t="str">
        <f>B22&amp;C22&amp;D22&amp;E22&amp;F22&amp;G22&amp;H22&amp;I22&amp;J22&amp;K22&amp;L22&amp;M22&amp;N22&amp;O22&amp;P22&amp;Q22</f>
        <v>Dati errati</v>
      </c>
    </row>
    <row r="23" spans="1:22" s="30" customFormat="1" ht="24.75" customHeight="1" x14ac:dyDescent="0.2">
      <c r="A23" s="319" t="str">
        <f>'Procedimenti rilevati'!A38</f>
        <v>C O M P I L A R E   S O L O   L E   C E L L E   D I   C O L O R E   C E L E S T E</v>
      </c>
      <c r="B23" s="319"/>
      <c r="C23" s="319"/>
      <c r="D23" s="319"/>
      <c r="E23" s="319"/>
      <c r="F23" s="319"/>
      <c r="G23" s="319"/>
      <c r="H23" s="319"/>
      <c r="I23" s="319"/>
      <c r="J23" s="319"/>
      <c r="K23" s="319"/>
      <c r="L23" s="319"/>
      <c r="M23" s="319"/>
      <c r="N23" s="319"/>
      <c r="O23" s="319"/>
      <c r="P23" s="319"/>
      <c r="Q23" s="319"/>
      <c r="R23" s="319"/>
      <c r="S23" s="319"/>
      <c r="U23"/>
    </row>
    <row r="24" spans="1:22" s="81" customFormat="1" ht="26.25" customHeight="1" x14ac:dyDescent="0.2">
      <c r="A24" s="286" t="str">
        <f>Intestazioni!C32</f>
        <v>1) DSGA fino al 30/04/2024
2) funzionari ed elevata qualificazione dal 01/05/2024</v>
      </c>
      <c r="B24" s="286"/>
      <c r="C24" s="286"/>
      <c r="D24" s="286" t="str">
        <f>Intestazioni!C33</f>
        <v>3) Assistente amministrativo e assistente tecnico, nonché cuoco, infermiere e guardarobiere
4) Collaboratore scolastico, collaboratore scolastico dei servizi, nonché addetto alle aziende agrarie (fino al 30/04/2024) - Collaboratore, operatore dei servizi agrari, operatore scolastico (dal 01/05/2024)</v>
      </c>
      <c r="E24" s="286"/>
      <c r="F24" s="286"/>
      <c r="G24" s="286"/>
      <c r="H24" s="286"/>
      <c r="I24" s="286"/>
      <c r="J24" s="286"/>
      <c r="K24" s="286"/>
      <c r="L24" s="286"/>
      <c r="M24" s="286"/>
      <c r="N24" s="286"/>
      <c r="O24" s="286"/>
      <c r="P24" s="286"/>
      <c r="Q24" s="286"/>
      <c r="R24" s="286"/>
      <c r="S24" s="286"/>
    </row>
  </sheetData>
  <sheetProtection algorithmName="SHA-512" hashValue="dTWTwyORRiCZVTUDos5jWM3+Zlf8q4on6nQ5l18eiIFDErMsDBoWu3rAK+uCiZLqI+Y+Nkqcr83ssF1d5QJX8Q==" saltValue="3+hopeWhPcIzNjRVA0OP6w==" spinCount="100000" sheet="1" selectLockedCells="1"/>
  <customSheetViews>
    <customSheetView guid="{196A8919-17EE-4F86-8672-E0D80860C53F}">
      <selection activeCell="L11" sqref="L11"/>
      <pageMargins left="0.27" right="0.23" top="0.23" bottom="0.24" header="0.17" footer="0.17"/>
      <pageSetup paperSize="9" orientation="landscape" r:id="rId1"/>
      <headerFooter alignWithMargins="0"/>
    </customSheetView>
  </customSheetViews>
  <mergeCells count="18">
    <mergeCell ref="A24:C24"/>
    <mergeCell ref="D24:S24"/>
    <mergeCell ref="A5:P5"/>
    <mergeCell ref="A23:S23"/>
    <mergeCell ref="C7:C8"/>
    <mergeCell ref="B7:B8"/>
    <mergeCell ref="R7:S7"/>
    <mergeCell ref="O7:Q7"/>
    <mergeCell ref="L7:N7"/>
    <mergeCell ref="H7:K7"/>
    <mergeCell ref="D7:G7"/>
    <mergeCell ref="R22:S22"/>
    <mergeCell ref="R21:S21"/>
    <mergeCell ref="A1:S1"/>
    <mergeCell ref="D2:S2"/>
    <mergeCell ref="A3:S3"/>
    <mergeCell ref="A4:S4"/>
    <mergeCell ref="A2:C2"/>
  </mergeCells>
  <phoneticPr fontId="0" type="noConversion"/>
  <conditionalFormatting sqref="B22:Q22">
    <cfRule type="cellIs" dxfId="66" priority="9" operator="equal">
      <formula>"Dati errati"</formula>
    </cfRule>
  </conditionalFormatting>
  <conditionalFormatting sqref="R5">
    <cfRule type="cellIs" dxfId="5" priority="114" operator="equal">
      <formula>$R$20</formula>
    </cfRule>
  </conditionalFormatting>
  <conditionalFormatting sqref="R22">
    <cfRule type="notContainsBlanks" dxfId="4" priority="7">
      <formula>LEN(TRIM(R22))&gt;0</formula>
    </cfRule>
  </conditionalFormatting>
  <conditionalFormatting sqref="R20:S20">
    <cfRule type="expression" dxfId="3" priority="120">
      <formula>$R$5&lt;&gt;$R$20</formula>
    </cfRule>
    <cfRule type="expression" dxfId="2" priority="119">
      <formula>$R$5=$R$20</formula>
    </cfRule>
  </conditionalFormatting>
  <conditionalFormatting sqref="R21:S21">
    <cfRule type="cellIs" dxfId="1" priority="1" operator="equal">
      <formula>"Revisione necessaria"</formula>
    </cfRule>
    <cfRule type="cellIs" dxfId="0" priority="2" operator="equal">
      <formula>"Valori congrui"</formula>
    </cfRule>
  </conditionalFormatting>
  <dataValidations count="1">
    <dataValidation type="whole" operator="greaterThanOrEqual" allowBlank="1" showErrorMessage="1" errorTitle="Errore immissione dati" error="Dato immesso non valido" sqref="B9:Q11 B13:Q19" xr:uid="{015A6721-D904-496E-AD4C-E5C4AC48DF9A}">
      <formula1>0</formula1>
    </dataValidation>
  </dataValidations>
  <printOptions horizontalCentered="1" verticalCentered="1"/>
  <pageMargins left="0.19685039370078741" right="0.15748031496062992" top="0.51181102362204722" bottom="0.47244094488188981" header="7.874015748031496E-2" footer="0.31496062992125984"/>
  <pageSetup paperSize="9" scale="73" orientation="landscape" r:id="rId2"/>
  <headerFooter alignWithMargins="0">
    <oddHeader>&amp;L&amp;G &amp;"English111 Adagio BT,Normale"&amp;18 Ministero dell'istruzione e del merito</oddHeader>
    <oddFooter>&amp;L&amp;8&amp;F - Scheda &amp;"Arial,Grassetto Corsivo"&amp;A&amp;R&amp;8&amp;P/&amp;N</oddFooter>
  </headerFooter>
  <ignoredErrors>
    <ignoredError sqref="D12" formulaRange="1"/>
  </ignoredErrors>
  <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2" id="{A25236BC-44A0-4251-B38F-2696CFF66181}">
            <xm:f>'Procedimenti rilevati'!$W$7="N"</xm:f>
            <x14:dxf>
              <fill>
                <patternFill>
                  <bgColor rgb="FFFFC000"/>
                </patternFill>
              </fill>
            </x14:dxf>
          </x14:cfRule>
          <x14:cfRule type="expression" priority="111" id="{24C58718-4D39-42B0-9C18-86A789FBE276}">
            <xm:f>'Procedimenti rilevati'!$W$7="S"</xm:f>
            <x14:dxf>
              <fill>
                <patternFill>
                  <bgColor theme="4" tint="0.59996337778862885"/>
                </patternFill>
              </fill>
            </x14:dxf>
          </x14:cfRule>
          <xm:sqref>B9:B11</xm:sqref>
        </x14:conditionalFormatting>
        <x14:conditionalFormatting xmlns:xm="http://schemas.microsoft.com/office/excel/2006/main">
          <x14:cfRule type="expression" priority="46" id="{7434CF74-D64E-411A-893B-2F491D8F8242}">
            <xm:f>'Procedimenti rilevati'!$W$7="N"</xm:f>
            <x14:dxf>
              <fill>
                <patternFill>
                  <bgColor rgb="FFFFC000"/>
                </patternFill>
              </fill>
            </x14:dxf>
          </x14:cfRule>
          <x14:cfRule type="expression" priority="45" id="{436E213C-AB96-44AE-A1B2-6D4F3BE15DE1}">
            <xm:f>'Procedimenti rilevati'!$W$7="S"</xm:f>
            <x14:dxf>
              <fill>
                <patternFill>
                  <bgColor theme="4" tint="0.59996337778862885"/>
                </patternFill>
              </fill>
            </x14:dxf>
          </x14:cfRule>
          <xm:sqref>B13:B19</xm:sqref>
        </x14:conditionalFormatting>
        <x14:conditionalFormatting xmlns:xm="http://schemas.microsoft.com/office/excel/2006/main">
          <x14:cfRule type="expression" priority="5" id="{4F913C5F-F2FD-42A0-AEA1-F00FCC9202F8}">
            <xm:f>'Procedimenti rilevati'!$W$8="S"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6" id="{6DF94BD0-4D3E-431A-9D14-E942C296A72E}">
            <xm:f>'Procedimenti rilevati'!$W$8="N"</xm:f>
            <x14:dxf>
              <fill>
                <patternFill>
                  <bgColor rgb="FFFFC000"/>
                </patternFill>
              </fill>
            </x14:dxf>
          </x14:cfRule>
          <xm:sqref>C9:C11</xm:sqref>
        </x14:conditionalFormatting>
        <x14:conditionalFormatting xmlns:xm="http://schemas.microsoft.com/office/excel/2006/main">
          <x14:cfRule type="expression" priority="3" id="{402A91CE-A632-4E62-929E-EFD828A2F16E}">
            <xm:f>'Procedimenti rilevati'!$W$8="S"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4" id="{FC6A8191-1C60-4012-8831-31306C7488D5}">
            <xm:f>'Procedimenti rilevati'!$W$8="N"</xm:f>
            <x14:dxf>
              <fill>
                <patternFill>
                  <bgColor rgb="FFFFC000"/>
                </patternFill>
              </fill>
            </x14:dxf>
          </x14:cfRule>
          <xm:sqref>C13:C19</xm:sqref>
        </x14:conditionalFormatting>
        <x14:conditionalFormatting xmlns:xm="http://schemas.microsoft.com/office/excel/2006/main">
          <x14:cfRule type="expression" priority="104" id="{30DDCAF5-488D-4CB2-95C4-C555930EB114}">
            <xm:f>'Procedimenti rilevati'!$W$11="N"</xm:f>
            <x14:dxf>
              <fill>
                <patternFill>
                  <bgColor rgb="FFFFC000"/>
                </patternFill>
              </fill>
            </x14:dxf>
          </x14:cfRule>
          <x14:cfRule type="expression" priority="103" id="{47A6E3BE-B290-4BA5-A78C-D7286D311DCB}">
            <xm:f>'Procedimenti rilevati'!$W$11="S"</xm:f>
            <x14:dxf>
              <fill>
                <patternFill>
                  <bgColor theme="4" tint="0.59996337778862885"/>
                </patternFill>
              </fill>
            </x14:dxf>
          </x14:cfRule>
          <xm:sqref>D9:D11</xm:sqref>
        </x14:conditionalFormatting>
        <x14:conditionalFormatting xmlns:xm="http://schemas.microsoft.com/office/excel/2006/main">
          <x14:cfRule type="expression" priority="41" id="{F98E8707-27AE-4D64-8901-A1B390A6F626}">
            <xm:f>'Procedimenti rilevati'!$W$11="S"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42" id="{9A518C32-729F-442B-B90C-C3459978917B}">
            <xm:f>'Procedimenti rilevati'!$W$11="N"</xm:f>
            <x14:dxf>
              <fill>
                <patternFill>
                  <bgColor rgb="FFFFC000"/>
                </patternFill>
              </fill>
            </x14:dxf>
          </x14:cfRule>
          <xm:sqref>D13:D19</xm:sqref>
        </x14:conditionalFormatting>
        <x14:conditionalFormatting xmlns:xm="http://schemas.microsoft.com/office/excel/2006/main">
          <x14:cfRule type="expression" priority="99" id="{5C3ADC41-4FC5-4E22-94FE-215F5193D92C}">
            <xm:f>'Procedimenti rilevati'!$W$12="S"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100" id="{60173ADB-2838-4BF9-BD20-5C51F1D54601}">
            <xm:f>'Procedimenti rilevati'!$W$12="N"</xm:f>
            <x14:dxf>
              <fill>
                <patternFill>
                  <bgColor rgb="FFFFC000"/>
                </patternFill>
              </fill>
            </x14:dxf>
          </x14:cfRule>
          <xm:sqref>E9:E11</xm:sqref>
        </x14:conditionalFormatting>
        <x14:conditionalFormatting xmlns:xm="http://schemas.microsoft.com/office/excel/2006/main">
          <x14:cfRule type="expression" priority="39" id="{61F83528-8A17-4E9C-8E3F-3FAF256420E9}">
            <xm:f>'Procedimenti rilevati'!$W$12="S"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40" id="{D8290144-0870-435C-9E7B-C9AF4A203CC5}">
            <xm:f>'Procedimenti rilevati'!$W$12="N"</xm:f>
            <x14:dxf>
              <fill>
                <patternFill>
                  <bgColor rgb="FFFFC000"/>
                </patternFill>
              </fill>
            </x14:dxf>
          </x14:cfRule>
          <xm:sqref>E13:E19</xm:sqref>
        </x14:conditionalFormatting>
        <x14:conditionalFormatting xmlns:xm="http://schemas.microsoft.com/office/excel/2006/main">
          <x14:cfRule type="expression" priority="96" id="{2A6F7D47-7AAB-4C13-9845-C53A44B5B441}">
            <xm:f>'Procedimenti rilevati'!$W$13="N"</xm:f>
            <x14:dxf>
              <fill>
                <patternFill>
                  <bgColor rgb="FFFFC000"/>
                </patternFill>
              </fill>
            </x14:dxf>
          </x14:cfRule>
          <x14:cfRule type="expression" priority="95" id="{1F529771-C51B-41D0-A79B-0A6908063AE9}">
            <xm:f>'Procedimenti rilevati'!$W$13="S"</xm:f>
            <x14:dxf>
              <fill>
                <patternFill>
                  <bgColor theme="4" tint="0.59996337778862885"/>
                </patternFill>
              </fill>
            </x14:dxf>
          </x14:cfRule>
          <xm:sqref>F9:F11</xm:sqref>
        </x14:conditionalFormatting>
        <x14:conditionalFormatting xmlns:xm="http://schemas.microsoft.com/office/excel/2006/main">
          <x14:cfRule type="expression" priority="37" id="{157AE351-A55E-457C-82FE-FB164A9443E4}">
            <xm:f>'Procedimenti rilevati'!$W$13="S"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38" id="{E4E6A4A0-1B2F-4125-90A2-4692E691986B}">
            <xm:f>'Procedimenti rilevati'!$W$13="N"</xm:f>
            <x14:dxf>
              <fill>
                <patternFill>
                  <bgColor rgb="FFFFC000"/>
                </patternFill>
              </fill>
            </x14:dxf>
          </x14:cfRule>
          <xm:sqref>F13:F19</xm:sqref>
        </x14:conditionalFormatting>
        <x14:conditionalFormatting xmlns:xm="http://schemas.microsoft.com/office/excel/2006/main">
          <x14:cfRule type="expression" priority="91" id="{ADE8773E-89C3-4737-9CDE-92E90787234B}">
            <xm:f>'Procedimenti rilevati'!$W$14="S"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92" id="{5A1AEA00-D3B8-44C5-A433-2BE3CCCA65E8}">
            <xm:f>'Procedimenti rilevati'!$W$14="N"</xm:f>
            <x14:dxf>
              <fill>
                <patternFill>
                  <bgColor rgb="FFFFC000"/>
                </patternFill>
              </fill>
            </x14:dxf>
          </x14:cfRule>
          <xm:sqref>G9:G11</xm:sqref>
        </x14:conditionalFormatting>
        <x14:conditionalFormatting xmlns:xm="http://schemas.microsoft.com/office/excel/2006/main">
          <x14:cfRule type="expression" priority="35" id="{B0D8EBF3-3D10-4D28-8736-D5913D0581FF}">
            <xm:f>'Procedimenti rilevati'!$W$14="S"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36" id="{DDF42AC8-DB68-46E4-AE80-3849D09902A6}">
            <xm:f>'Procedimenti rilevati'!$W$14="N"</xm:f>
            <x14:dxf>
              <fill>
                <patternFill>
                  <bgColor rgb="FFFFC000"/>
                </patternFill>
              </fill>
            </x14:dxf>
          </x14:cfRule>
          <xm:sqref>G13:G19</xm:sqref>
        </x14:conditionalFormatting>
        <x14:conditionalFormatting xmlns:xm="http://schemas.microsoft.com/office/excel/2006/main">
          <x14:cfRule type="expression" priority="88" id="{DCEF787E-1657-4C3B-B516-D5F3E8ED66FE}">
            <xm:f>'Procedimenti rilevati'!$W$18="N"</xm:f>
            <x14:dxf>
              <fill>
                <patternFill>
                  <bgColor rgb="FFFFC000"/>
                </patternFill>
              </fill>
            </x14:dxf>
          </x14:cfRule>
          <x14:cfRule type="expression" priority="87" id="{0C28482E-4501-4F4D-96E5-62162760DE6C}">
            <xm:f>'Procedimenti rilevati'!$W$18="S"</xm:f>
            <x14:dxf>
              <fill>
                <patternFill>
                  <bgColor theme="4" tint="0.59996337778862885"/>
                </patternFill>
              </fill>
            </x14:dxf>
          </x14:cfRule>
          <xm:sqref>H9:H11</xm:sqref>
        </x14:conditionalFormatting>
        <x14:conditionalFormatting xmlns:xm="http://schemas.microsoft.com/office/excel/2006/main">
          <x14:cfRule type="expression" priority="33" id="{0EA48CBF-4D71-45DD-AD40-46C66B6E2F7A}">
            <xm:f>'Procedimenti rilevati'!$W$18="S"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34" id="{39F38752-AA25-498F-BC62-9F72B914CBAD}">
            <xm:f>'Procedimenti rilevati'!$W$18="N"</xm:f>
            <x14:dxf>
              <fill>
                <patternFill>
                  <bgColor rgb="FFFFC000"/>
                </patternFill>
              </fill>
            </x14:dxf>
          </x14:cfRule>
          <xm:sqref>H13:H19</xm:sqref>
        </x14:conditionalFormatting>
        <x14:conditionalFormatting xmlns:xm="http://schemas.microsoft.com/office/excel/2006/main">
          <x14:cfRule type="expression" priority="84" id="{BA8B0983-6604-4A01-9E1F-7EA45EA2B6CF}">
            <xm:f>'Procedimenti rilevati'!$W$19="N"</xm:f>
            <x14:dxf>
              <fill>
                <patternFill>
                  <bgColor rgb="FFFFC000"/>
                </patternFill>
              </fill>
            </x14:dxf>
          </x14:cfRule>
          <x14:cfRule type="expression" priority="75" id="{3235F5BB-36A1-454F-8073-4A9AFE5F1F3D}">
            <xm:f>'Procedimenti rilevati'!$W$19="S"</xm:f>
            <x14:dxf>
              <fill>
                <patternFill>
                  <bgColor theme="4" tint="0.59996337778862885"/>
                </patternFill>
              </fill>
            </x14:dxf>
          </x14:cfRule>
          <xm:sqref>I9:I11</xm:sqref>
        </x14:conditionalFormatting>
        <x14:conditionalFormatting xmlns:xm="http://schemas.microsoft.com/office/excel/2006/main">
          <x14:cfRule type="expression" priority="32" id="{04B5B5B1-17FE-43AC-A6A3-CC95C10405C6}">
            <xm:f>'Procedimenti rilevati'!$W$19="N"</xm:f>
            <x14:dxf>
              <fill>
                <patternFill>
                  <bgColor rgb="FFFFC000"/>
                </patternFill>
              </fill>
            </x14:dxf>
          </x14:cfRule>
          <x14:cfRule type="expression" priority="23" id="{8B67D184-68D9-413D-9F34-547485303366}">
            <xm:f>'Procedimenti rilevati'!$W$19="S"</xm:f>
            <x14:dxf>
              <fill>
                <patternFill>
                  <bgColor theme="4" tint="0.59996337778862885"/>
                </patternFill>
              </fill>
            </x14:dxf>
          </x14:cfRule>
          <xm:sqref>I13:I19</xm:sqref>
        </x14:conditionalFormatting>
        <x14:conditionalFormatting xmlns:xm="http://schemas.microsoft.com/office/excel/2006/main">
          <x14:cfRule type="expression" priority="83" id="{E2C2BB50-FFFB-4F69-8055-2DC86DF3286E}">
            <xm:f>'Procedimenti rilevati'!$W$20="N"</xm:f>
            <x14:dxf>
              <fill>
                <patternFill>
                  <bgColor rgb="FFFFC000"/>
                </patternFill>
              </fill>
            </x14:dxf>
          </x14:cfRule>
          <x14:cfRule type="expression" priority="74" id="{7936EDB6-A5FE-4A51-8609-0871A3F2BDEB}">
            <xm:f>'Procedimenti rilevati'!$W$20="S"</xm:f>
            <x14:dxf>
              <fill>
                <patternFill>
                  <bgColor theme="4" tint="0.59996337778862885"/>
                </patternFill>
              </fill>
            </x14:dxf>
          </x14:cfRule>
          <xm:sqref>J9:J11</xm:sqref>
        </x14:conditionalFormatting>
        <x14:conditionalFormatting xmlns:xm="http://schemas.microsoft.com/office/excel/2006/main">
          <x14:cfRule type="expression" priority="31" id="{897E58F1-3AB5-4A33-A5A7-3E527859895D}">
            <xm:f>'Procedimenti rilevati'!$W$20="N"</xm:f>
            <x14:dxf>
              <fill>
                <patternFill>
                  <bgColor rgb="FFFFC000"/>
                </patternFill>
              </fill>
            </x14:dxf>
          </x14:cfRule>
          <x14:cfRule type="expression" priority="22" id="{5AF81DE7-F12D-4F02-A9C1-5806AACF8FC6}">
            <xm:f>'Procedimenti rilevati'!$W$20="S"</xm:f>
            <x14:dxf>
              <fill>
                <patternFill>
                  <bgColor theme="4" tint="0.59996337778862885"/>
                </patternFill>
              </fill>
            </x14:dxf>
          </x14:cfRule>
          <xm:sqref>J13:J19</xm:sqref>
        </x14:conditionalFormatting>
        <x14:conditionalFormatting xmlns:xm="http://schemas.microsoft.com/office/excel/2006/main">
          <x14:cfRule type="expression" priority="82" id="{2726F456-DDB0-444A-A1EB-1AAD414AFDEF}">
            <xm:f>'Procedimenti rilevati'!$W$21="N"</xm:f>
            <x14:dxf>
              <fill>
                <patternFill>
                  <bgColor rgb="FFFFC000"/>
                </patternFill>
              </fill>
            </x14:dxf>
          </x14:cfRule>
          <x14:cfRule type="expression" priority="73" id="{B3728C91-B57E-4E65-87C8-7B11B8CB02E9}">
            <xm:f>'Procedimenti rilevati'!$W$21="S"</xm:f>
            <x14:dxf>
              <fill>
                <patternFill>
                  <bgColor theme="4" tint="0.59996337778862885"/>
                </patternFill>
              </fill>
            </x14:dxf>
          </x14:cfRule>
          <xm:sqref>K9:K11</xm:sqref>
        </x14:conditionalFormatting>
        <x14:conditionalFormatting xmlns:xm="http://schemas.microsoft.com/office/excel/2006/main">
          <x14:cfRule type="expression" priority="30" id="{E0BE0AB5-F576-48E9-BEC8-36B77F887223}">
            <xm:f>'Procedimenti rilevati'!$W$21="N"</xm:f>
            <x14:dxf>
              <fill>
                <patternFill>
                  <bgColor rgb="FFFFC000"/>
                </patternFill>
              </fill>
            </x14:dxf>
          </x14:cfRule>
          <x14:cfRule type="expression" priority="21" id="{A5FED162-4F3E-4DFE-8BF8-68B8499B3FAE}">
            <xm:f>'Procedimenti rilevati'!$W$21="S"</xm:f>
            <x14:dxf>
              <fill>
                <patternFill>
                  <bgColor theme="4" tint="0.59996337778862885"/>
                </patternFill>
              </fill>
            </x14:dxf>
          </x14:cfRule>
          <xm:sqref>K13:K19</xm:sqref>
        </x14:conditionalFormatting>
        <x14:conditionalFormatting xmlns:xm="http://schemas.microsoft.com/office/excel/2006/main">
          <x14:cfRule type="expression" priority="72" id="{2259C58F-6069-4195-9BCA-709F264689BA}">
            <xm:f>'Procedimenti rilevati'!$W$26="S"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81" id="{4CD1B121-2F30-4F94-ADAD-CE5B26E1300C}">
            <xm:f>'Procedimenti rilevati'!$W$26="N"</xm:f>
            <x14:dxf>
              <fill>
                <patternFill>
                  <bgColor rgb="FFFFC000"/>
                </patternFill>
              </fill>
            </x14:dxf>
          </x14:cfRule>
          <xm:sqref>L9:L11</xm:sqref>
        </x14:conditionalFormatting>
        <x14:conditionalFormatting xmlns:xm="http://schemas.microsoft.com/office/excel/2006/main">
          <x14:cfRule type="expression" priority="29" id="{95C0CC10-67A7-4560-8556-AC1929E1FADB}">
            <xm:f>'Procedimenti rilevati'!$W$26="N"</xm:f>
            <x14:dxf>
              <fill>
                <patternFill>
                  <bgColor rgb="FFFFC000"/>
                </patternFill>
              </fill>
            </x14:dxf>
          </x14:cfRule>
          <x14:cfRule type="expression" priority="20" id="{CEA463E1-80A5-44E8-830B-9F397A2D117E}">
            <xm:f>'Procedimenti rilevati'!$W$26="S"</xm:f>
            <x14:dxf>
              <fill>
                <patternFill>
                  <bgColor theme="4" tint="0.59996337778862885"/>
                </patternFill>
              </fill>
            </x14:dxf>
          </x14:cfRule>
          <xm:sqref>L13:L19</xm:sqref>
        </x14:conditionalFormatting>
        <x14:conditionalFormatting xmlns:xm="http://schemas.microsoft.com/office/excel/2006/main">
          <x14:cfRule type="expression" priority="71" id="{23261298-B07F-4DFC-884A-F416899E10B8}">
            <xm:f>'Procedimenti rilevati'!$W$27="S"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80" id="{13C2780F-5536-4BC7-ABFC-23BB3C1AC6B5}">
            <xm:f>'Procedimenti rilevati'!$W$27="N"</xm:f>
            <x14:dxf>
              <fill>
                <patternFill>
                  <bgColor rgb="FFFFC000"/>
                </patternFill>
              </fill>
            </x14:dxf>
          </x14:cfRule>
          <xm:sqref>M9:M11</xm:sqref>
        </x14:conditionalFormatting>
        <x14:conditionalFormatting xmlns:xm="http://schemas.microsoft.com/office/excel/2006/main">
          <x14:cfRule type="expression" priority="28" id="{1BCA8452-50C1-4974-9643-7762C5054FF6}">
            <xm:f>'Procedimenti rilevati'!$W$27="N"</xm:f>
            <x14:dxf>
              <fill>
                <patternFill>
                  <bgColor rgb="FFFFC000"/>
                </patternFill>
              </fill>
            </x14:dxf>
          </x14:cfRule>
          <x14:cfRule type="expression" priority="19" id="{C22EE028-46F1-4EC8-B2C5-2B5A3C233877}">
            <xm:f>'Procedimenti rilevati'!$W$27="S"</xm:f>
            <x14:dxf>
              <fill>
                <patternFill>
                  <bgColor theme="4" tint="0.59996337778862885"/>
                </patternFill>
              </fill>
            </x14:dxf>
          </x14:cfRule>
          <xm:sqref>M13:M19</xm:sqref>
        </x14:conditionalFormatting>
        <x14:conditionalFormatting xmlns:xm="http://schemas.microsoft.com/office/excel/2006/main">
          <x14:cfRule type="expression" priority="70" id="{CB1C1F4C-09D5-4A63-9968-534AB4DE7977}">
            <xm:f>'Procedimenti rilevati'!$W$28="S"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79" id="{3DB6574A-5C1A-487A-AF34-D9CD56C3163C}">
            <xm:f>'Procedimenti rilevati'!$W$28="N"</xm:f>
            <x14:dxf>
              <fill>
                <patternFill>
                  <bgColor rgb="FFFFC000"/>
                </patternFill>
              </fill>
            </x14:dxf>
          </x14:cfRule>
          <xm:sqref>N9:N11</xm:sqref>
        </x14:conditionalFormatting>
        <x14:conditionalFormatting xmlns:xm="http://schemas.microsoft.com/office/excel/2006/main">
          <x14:cfRule type="expression" priority="27" id="{57638A23-CB7B-4218-8BBA-0630687F70A6}">
            <xm:f>'Procedimenti rilevati'!$W$28="N"</xm:f>
            <x14:dxf>
              <fill>
                <patternFill>
                  <bgColor rgb="FFFFC000"/>
                </patternFill>
              </fill>
            </x14:dxf>
          </x14:cfRule>
          <x14:cfRule type="expression" priority="18" id="{9B75D4B1-0D3E-4B5D-9326-AC591B4A9CE8}">
            <xm:f>'Procedimenti rilevati'!$W$28="S"</xm:f>
            <x14:dxf>
              <fill>
                <patternFill>
                  <bgColor theme="4" tint="0.59996337778862885"/>
                </patternFill>
              </fill>
            </x14:dxf>
          </x14:cfRule>
          <xm:sqref>N13:N19</xm:sqref>
        </x14:conditionalFormatting>
        <x14:conditionalFormatting xmlns:xm="http://schemas.microsoft.com/office/excel/2006/main">
          <x14:cfRule type="expression" priority="69" id="{7949B848-2B32-4A4D-8C63-C53F56B252C5}">
            <xm:f>'Procedimenti rilevati'!$W$32="S"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78" id="{A2742533-6750-49CA-B540-A3030DF17849}">
            <xm:f>'Procedimenti rilevati'!$W$32="N"</xm:f>
            <x14:dxf>
              <fill>
                <patternFill>
                  <bgColor rgb="FFFFC000"/>
                </patternFill>
              </fill>
            </x14:dxf>
          </x14:cfRule>
          <xm:sqref>O9:O11</xm:sqref>
        </x14:conditionalFormatting>
        <x14:conditionalFormatting xmlns:xm="http://schemas.microsoft.com/office/excel/2006/main">
          <x14:cfRule type="expression" priority="26" id="{3FD084F2-1CCA-4087-ABBF-CB7A961AF690}">
            <xm:f>'Procedimenti rilevati'!$W$32="N"</xm:f>
            <x14:dxf>
              <fill>
                <patternFill>
                  <bgColor rgb="FFFFC000"/>
                </patternFill>
              </fill>
            </x14:dxf>
          </x14:cfRule>
          <x14:cfRule type="expression" priority="17" id="{F83DC02E-AC91-4283-9899-C23128A94CCC}">
            <xm:f>'Procedimenti rilevati'!$W$32="S"</xm:f>
            <x14:dxf>
              <fill>
                <patternFill>
                  <bgColor theme="4" tint="0.59996337778862885"/>
                </patternFill>
              </fill>
            </x14:dxf>
          </x14:cfRule>
          <xm:sqref>O13:O19</xm:sqref>
        </x14:conditionalFormatting>
        <x14:conditionalFormatting xmlns:xm="http://schemas.microsoft.com/office/excel/2006/main">
          <x14:cfRule type="expression" priority="68" id="{7475FDA6-CFFE-4B85-9C6E-BA8741AA7F62}">
            <xm:f>'Procedimenti rilevati'!$W$33="S"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77" id="{6106C6C4-9A0A-4EED-B16A-059EBBB16A76}">
            <xm:f>'Procedimenti rilevati'!$W$33="N"</xm:f>
            <x14:dxf>
              <fill>
                <patternFill>
                  <bgColor rgb="FFFFC000"/>
                </patternFill>
              </fill>
            </x14:dxf>
          </x14:cfRule>
          <xm:sqref>P9:P11</xm:sqref>
        </x14:conditionalFormatting>
        <x14:conditionalFormatting xmlns:xm="http://schemas.microsoft.com/office/excel/2006/main">
          <x14:cfRule type="expression" priority="25" id="{408EE802-22F7-4E8E-9669-390A2360C086}">
            <xm:f>'Procedimenti rilevati'!$W$33="N"</xm:f>
            <x14:dxf>
              <fill>
                <patternFill>
                  <bgColor rgb="FFFFC000"/>
                </patternFill>
              </fill>
            </x14:dxf>
          </x14:cfRule>
          <x14:cfRule type="expression" priority="16" id="{F335D3C0-0C88-411A-97A7-38EEB2F4E7C9}">
            <xm:f>'Procedimenti rilevati'!$W$33="S"</xm:f>
            <x14:dxf>
              <fill>
                <patternFill>
                  <bgColor theme="4" tint="0.59996337778862885"/>
                </patternFill>
              </fill>
            </x14:dxf>
          </x14:cfRule>
          <xm:sqref>P13:P19</xm:sqref>
        </x14:conditionalFormatting>
        <x14:conditionalFormatting xmlns:xm="http://schemas.microsoft.com/office/excel/2006/main">
          <x14:cfRule type="expression" priority="67" id="{93B51D49-D0EF-40AE-A1E8-07DE2A589869}">
            <xm:f>'Procedimenti rilevati'!$W$34="S"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76" id="{ACFB1FC6-6F22-4F49-A19F-FB9F0BAC0F91}">
            <xm:f>'Procedimenti rilevati'!$W$34="N"</xm:f>
            <x14:dxf>
              <fill>
                <patternFill>
                  <bgColor rgb="FFFFC000"/>
                </patternFill>
              </fill>
            </x14:dxf>
          </x14:cfRule>
          <xm:sqref>Q9:Q11</xm:sqref>
        </x14:conditionalFormatting>
        <x14:conditionalFormatting xmlns:xm="http://schemas.microsoft.com/office/excel/2006/main">
          <x14:cfRule type="expression" priority="24" id="{F7F652D6-47F9-46EB-A46D-74BEECC7A69B}">
            <xm:f>'Procedimenti rilevati'!$W$34="N"</xm:f>
            <x14:dxf>
              <fill>
                <patternFill>
                  <bgColor rgb="FFFFC000"/>
                </patternFill>
              </fill>
            </x14:dxf>
          </x14:cfRule>
          <x14:cfRule type="expression" priority="15" id="{7594EF55-7A93-45FD-A097-88C14F318A28}">
            <xm:f>'Procedimenti rilevati'!$W$34="S"</xm:f>
            <x14:dxf>
              <fill>
                <patternFill>
                  <bgColor theme="4" tint="0.59996337778862885"/>
                </patternFill>
              </fill>
            </x14:dxf>
          </x14:cfRule>
          <xm:sqref>Q13:Q19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26F1A-0681-4713-9922-EBC88B9944B5}">
  <sheetPr>
    <tabColor theme="0" tint="-0.249977111117893"/>
    <pageSetUpPr fitToPage="1"/>
  </sheetPr>
  <dimension ref="B1:I28"/>
  <sheetViews>
    <sheetView workbookViewId="0">
      <selection activeCell="E1" sqref="E1:I1"/>
    </sheetView>
  </sheetViews>
  <sheetFormatPr defaultRowHeight="12.75" x14ac:dyDescent="0.2"/>
  <cols>
    <col min="1" max="1" width="1.85546875" style="99" customWidth="1"/>
    <col min="2" max="2" width="10.140625" style="99" hidden="1" customWidth="1"/>
    <col min="3" max="3" width="8.7109375" style="99" hidden="1" customWidth="1"/>
    <col min="4" max="4" width="1.5703125" style="99" customWidth="1"/>
    <col min="5" max="5" width="71.140625" style="99" bestFit="1" customWidth="1"/>
    <col min="6" max="6" width="4.42578125" style="99" hidden="1" customWidth="1"/>
    <col min="7" max="7" width="4.5703125" style="99" hidden="1" customWidth="1"/>
    <col min="8" max="8" width="18.42578125" style="169" customWidth="1"/>
    <col min="9" max="9" width="40.28515625" style="99" bestFit="1" customWidth="1"/>
    <col min="10" max="10" width="1.85546875" style="99" customWidth="1"/>
    <col min="11" max="16384" width="9.140625" style="99"/>
  </cols>
  <sheetData>
    <row r="1" spans="2:9" ht="24.75" customHeight="1" x14ac:dyDescent="0.2">
      <c r="B1" s="100" t="s">
        <v>44</v>
      </c>
      <c r="C1" s="100" t="s">
        <v>45</v>
      </c>
      <c r="D1" s="86"/>
      <c r="E1" s="342" t="str">
        <f>"Procedimenti disciplinari A.S. "&amp;B3&amp;"/"&amp;C3</f>
        <v>Procedimenti disciplinari A.S. 2023/2024</v>
      </c>
      <c r="F1" s="342"/>
      <c r="G1" s="342"/>
      <c r="H1" s="342"/>
      <c r="I1" s="342"/>
    </row>
    <row r="2" spans="2:9" hidden="1" x14ac:dyDescent="0.2">
      <c r="B2" s="100"/>
      <c r="C2" s="100"/>
      <c r="E2" s="100"/>
      <c r="F2" s="99" t="str">
        <f>"Monitoraggio anno scolastico "&amp;B3&amp;"/"&amp;C3&amp;" (procedimenti disciplinari dal 1° settembre "&amp;B3&amp;" al 31 agosto "&amp;C3&amp;")"</f>
        <v>Monitoraggio anno scolastico 2023/2024 (procedimenti disciplinari dal 1° settembre 2023 al 31 agosto 2024)</v>
      </c>
    </row>
    <row r="3" spans="2:9" ht="45.75" customHeight="1" x14ac:dyDescent="0.2">
      <c r="B3" s="99">
        <v>2023</v>
      </c>
      <c r="C3" s="99">
        <v>2024</v>
      </c>
      <c r="E3" s="168" t="s">
        <v>86</v>
      </c>
      <c r="F3" s="101"/>
      <c r="H3" s="171" t="s">
        <v>88</v>
      </c>
      <c r="I3" s="172" t="s">
        <v>111</v>
      </c>
    </row>
    <row r="4" spans="2:9" x14ac:dyDescent="0.2">
      <c r="E4" s="99" t="s">
        <v>46</v>
      </c>
      <c r="F4" s="100"/>
      <c r="H4" s="173" t="s">
        <v>104</v>
      </c>
      <c r="I4" s="167" t="str">
        <f>H4&amp;" - Monit. Proc. Disc. A.S. "&amp;$B$3&amp;"-"&amp;$C$3&amp;".xlsx"</f>
        <v>ABR - Monit. Proc. Disc. A.S. 2023-2024.xlsx</v>
      </c>
    </row>
    <row r="5" spans="2:9" x14ac:dyDescent="0.2">
      <c r="E5" s="99" t="s">
        <v>47</v>
      </c>
      <c r="F5" s="100"/>
      <c r="H5" s="174" t="s">
        <v>89</v>
      </c>
      <c r="I5" s="248" t="str">
        <f t="shared" ref="I5:I26" si="0">H5&amp;" - Monit. Proc. Disc. A.S. "&amp;$B$3&amp;"-"&amp;$C$3&amp;".xlsx"</f>
        <v>BAS - Monit. Proc. Disc. A.S. 2023-2024.xlsx</v>
      </c>
    </row>
    <row r="6" spans="2:9" x14ac:dyDescent="0.2">
      <c r="E6" s="99" t="s">
        <v>48</v>
      </c>
      <c r="H6" s="173" t="s">
        <v>90</v>
      </c>
      <c r="I6" s="167" t="str">
        <f t="shared" si="0"/>
        <v>CAL - Monit. Proc. Disc. A.S. 2023-2024.xlsx</v>
      </c>
    </row>
    <row r="7" spans="2:9" x14ac:dyDescent="0.2">
      <c r="E7" s="99" t="s">
        <v>49</v>
      </c>
      <c r="H7" s="174" t="s">
        <v>91</v>
      </c>
      <c r="I7" s="248" t="str">
        <f t="shared" si="0"/>
        <v>CAM - Monit. Proc. Disc. A.S. 2023-2024.xlsx</v>
      </c>
    </row>
    <row r="8" spans="2:9" x14ac:dyDescent="0.2">
      <c r="E8" s="99" t="s">
        <v>50</v>
      </c>
      <c r="H8" s="173" t="s">
        <v>105</v>
      </c>
      <c r="I8" s="167" t="str">
        <f t="shared" si="0"/>
        <v>ERO - Monit. Proc. Disc. A.S. 2023-2024.xlsx</v>
      </c>
    </row>
    <row r="9" spans="2:9" x14ac:dyDescent="0.2">
      <c r="E9" s="99" t="s">
        <v>51</v>
      </c>
      <c r="H9" s="174" t="s">
        <v>103</v>
      </c>
      <c r="I9" s="248" t="str">
        <f t="shared" si="0"/>
        <v>FVG - Monit. Proc. Disc. A.S. 2023-2024.xlsx</v>
      </c>
    </row>
    <row r="10" spans="2:9" x14ac:dyDescent="0.2">
      <c r="E10" s="99" t="s">
        <v>52</v>
      </c>
      <c r="H10" s="173" t="s">
        <v>92</v>
      </c>
      <c r="I10" s="167" t="str">
        <f t="shared" si="0"/>
        <v>LAZ - Monit. Proc. Disc. A.S. 2023-2024.xlsx</v>
      </c>
    </row>
    <row r="11" spans="2:9" x14ac:dyDescent="0.2">
      <c r="E11" s="99" t="s">
        <v>53</v>
      </c>
      <c r="H11" s="174" t="s">
        <v>93</v>
      </c>
      <c r="I11" s="248" t="str">
        <f t="shared" si="0"/>
        <v>LIG - Monit. Proc. Disc. A.S. 2023-2024.xlsx</v>
      </c>
    </row>
    <row r="12" spans="2:9" x14ac:dyDescent="0.2">
      <c r="E12" s="99" t="s">
        <v>54</v>
      </c>
      <c r="H12" s="173" t="s">
        <v>94</v>
      </c>
      <c r="I12" s="167" t="str">
        <f t="shared" si="0"/>
        <v>LOM - Monit. Proc. Disc. A.S. 2023-2024.xlsx</v>
      </c>
    </row>
    <row r="13" spans="2:9" x14ac:dyDescent="0.2">
      <c r="E13" s="99" t="s">
        <v>55</v>
      </c>
      <c r="H13" s="174" t="s">
        <v>95</v>
      </c>
      <c r="I13" s="248" t="str">
        <f t="shared" si="0"/>
        <v>MAR - Monit. Proc. Disc. A.S. 2023-2024.xlsx</v>
      </c>
    </row>
    <row r="14" spans="2:9" x14ac:dyDescent="0.2">
      <c r="E14" s="99" t="s">
        <v>56</v>
      </c>
      <c r="H14" s="173" t="s">
        <v>96</v>
      </c>
      <c r="I14" s="167" t="str">
        <f t="shared" si="0"/>
        <v>MOL - Monit. Proc. Disc. A.S. 2023-2024.xlsx</v>
      </c>
    </row>
    <row r="15" spans="2:9" x14ac:dyDescent="0.2">
      <c r="E15" s="99" t="s">
        <v>57</v>
      </c>
      <c r="H15" s="174" t="s">
        <v>97</v>
      </c>
      <c r="I15" s="248" t="str">
        <f t="shared" si="0"/>
        <v>PIE - Monit. Proc. Disc. A.S. 2023-2024.xlsx</v>
      </c>
    </row>
    <row r="16" spans="2:9" x14ac:dyDescent="0.2">
      <c r="E16" s="99" t="s">
        <v>58</v>
      </c>
      <c r="H16" s="173" t="s">
        <v>98</v>
      </c>
      <c r="I16" s="167" t="str">
        <f t="shared" si="0"/>
        <v>PUG - Monit. Proc. Disc. A.S. 2023-2024.xlsx</v>
      </c>
    </row>
    <row r="17" spans="2:9" x14ac:dyDescent="0.2">
      <c r="E17" s="99" t="s">
        <v>59</v>
      </c>
      <c r="H17" s="174" t="s">
        <v>99</v>
      </c>
      <c r="I17" s="248" t="str">
        <f t="shared" si="0"/>
        <v>SAR - Monit. Proc. Disc. A.S. 2023-2024.xlsx</v>
      </c>
    </row>
    <row r="18" spans="2:9" x14ac:dyDescent="0.2">
      <c r="E18" s="99" t="s">
        <v>60</v>
      </c>
      <c r="H18" s="173" t="s">
        <v>100</v>
      </c>
      <c r="I18" s="167" t="str">
        <f t="shared" si="0"/>
        <v>SIC - Monit. Proc. Disc. A.S. 2023-2024.xlsx</v>
      </c>
    </row>
    <row r="19" spans="2:9" x14ac:dyDescent="0.2">
      <c r="E19" s="99" t="s">
        <v>61</v>
      </c>
      <c r="H19" s="174" t="s">
        <v>101</v>
      </c>
      <c r="I19" s="248" t="str">
        <f t="shared" si="0"/>
        <v>TOS - Monit. Proc. Disc. A.S. 2023-2024.xlsx</v>
      </c>
    </row>
    <row r="20" spans="2:9" x14ac:dyDescent="0.2">
      <c r="E20" s="99" t="s">
        <v>62</v>
      </c>
      <c r="H20" s="173" t="s">
        <v>106</v>
      </c>
      <c r="I20" s="167" t="str">
        <f t="shared" si="0"/>
        <v>UMB - Monit. Proc. Disc. A.S. 2023-2024.xlsx</v>
      </c>
    </row>
    <row r="21" spans="2:9" x14ac:dyDescent="0.2">
      <c r="E21" s="99" t="s">
        <v>63</v>
      </c>
      <c r="H21" s="174" t="s">
        <v>102</v>
      </c>
      <c r="I21" s="248" t="str">
        <f t="shared" si="0"/>
        <v>VEN - Monit. Proc. Disc. A.S. 2023-2024.xlsx</v>
      </c>
    </row>
    <row r="22" spans="2:9" x14ac:dyDescent="0.2">
      <c r="E22" s="99" t="s">
        <v>64</v>
      </c>
      <c r="H22" s="173" t="s">
        <v>107</v>
      </c>
      <c r="I22" s="167" t="str">
        <f t="shared" si="0"/>
        <v>VAO - Monit. Proc. Disc. A.S. 2023-2024.xlsx</v>
      </c>
    </row>
    <row r="23" spans="2:9" x14ac:dyDescent="0.2">
      <c r="E23" s="99" t="s">
        <v>65</v>
      </c>
      <c r="H23" s="174" t="s">
        <v>108</v>
      </c>
      <c r="I23" s="248" t="str">
        <f t="shared" si="0"/>
        <v>BLT - Monit. Proc. Disc. A.S. 2023-2024.xlsx</v>
      </c>
    </row>
    <row r="24" spans="2:9" x14ac:dyDescent="0.2">
      <c r="E24" s="99" t="s">
        <v>112</v>
      </c>
      <c r="H24" s="173" t="s">
        <v>109</v>
      </c>
      <c r="I24" s="167" t="str">
        <f t="shared" si="0"/>
        <v>BLL - Monit. Proc. Disc. A.S. 2023-2024.xlsx</v>
      </c>
    </row>
    <row r="25" spans="2:9" x14ac:dyDescent="0.2">
      <c r="E25" s="99" t="s">
        <v>66</v>
      </c>
      <c r="H25" s="174" t="s">
        <v>108</v>
      </c>
      <c r="I25" s="248" t="str">
        <f t="shared" si="0"/>
        <v>BLT - Monit. Proc. Disc. A.S. 2023-2024.xlsx</v>
      </c>
    </row>
    <row r="26" spans="2:9" ht="14.25" x14ac:dyDescent="0.2">
      <c r="B26" s="86"/>
      <c r="C26" s="86"/>
      <c r="D26" s="86"/>
      <c r="E26" s="99" t="s">
        <v>67</v>
      </c>
      <c r="F26" s="86"/>
      <c r="H26" s="173" t="s">
        <v>110</v>
      </c>
      <c r="I26" s="167" t="str">
        <f t="shared" si="0"/>
        <v>PAT - Monit. Proc. Disc. A.S. 2023-2024.xlsx</v>
      </c>
    </row>
    <row r="27" spans="2:9" x14ac:dyDescent="0.2">
      <c r="E27" s="100" t="s">
        <v>81</v>
      </c>
      <c r="H27" s="170"/>
    </row>
    <row r="28" spans="2:9" x14ac:dyDescent="0.2">
      <c r="E28" s="100" t="s">
        <v>87</v>
      </c>
    </row>
  </sheetData>
  <sheetProtection algorithmName="SHA-512" hashValue="yyaymc+lgfyjB0OfBFePYtwJ7Navwi2BdeNIYes4wgYS0gKElvriqJIouY+4eZVg8aWgpr6I4SEhAWTEIsuiyw==" saltValue="/bOP/d5rL27JqNGXJwKJWg==" spinCount="100000" sheet="1" objects="1" scenarios="1"/>
  <mergeCells count="1">
    <mergeCell ref="E1:I1"/>
  </mergeCells>
  <printOptions horizontalCentered="1" verticalCentered="1"/>
  <pageMargins left="0.19685039370078741" right="0.15748031496062992" top="0.51181102362204722" bottom="0.47244094488188981" header="7.874015748031496E-2" footer="0.31496062992125984"/>
  <pageSetup paperSize="9" orientation="landscape" r:id="rId1"/>
  <headerFooter alignWithMargins="0">
    <oddHeader>&amp;L&amp;G &amp;"English111 Adagio BT,Normale"&amp;18 Ministero dell'istruzione e del merito</oddHeader>
    <oddFooter>&amp;L&amp;8&amp;F - Scheda &amp;"Arial,Grassetto Corsivo"&amp;A&amp;R&amp;8&amp;P/&amp;N</oddFooter>
  </headerFooter>
  <legacyDrawingHF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B936F-B235-46FB-9FB7-B89E2CF8DC9D}">
  <dimension ref="A1:C71"/>
  <sheetViews>
    <sheetView workbookViewId="0"/>
  </sheetViews>
  <sheetFormatPr defaultRowHeight="12.75" x14ac:dyDescent="0.2"/>
  <cols>
    <col min="1" max="1" width="22.28515625" style="99" bestFit="1" customWidth="1"/>
    <col min="2" max="2" width="26.7109375" style="169" customWidth="1"/>
    <col min="3" max="3" width="112" style="99" bestFit="1" customWidth="1"/>
    <col min="4" max="16384" width="9.140625" style="99"/>
  </cols>
  <sheetData>
    <row r="1" spans="1:3" x14ac:dyDescent="0.2">
      <c r="A1" s="262" t="s">
        <v>134</v>
      </c>
      <c r="B1" s="263" t="s">
        <v>131</v>
      </c>
      <c r="C1" s="262" t="s">
        <v>132</v>
      </c>
    </row>
    <row r="2" spans="1:3" x14ac:dyDescent="0.2">
      <c r="A2" s="99" t="s">
        <v>135</v>
      </c>
      <c r="B2" s="169" t="s">
        <v>133</v>
      </c>
      <c r="C2" s="99" t="s">
        <v>128</v>
      </c>
    </row>
    <row r="3" spans="1:3" x14ac:dyDescent="0.2">
      <c r="B3" s="170" t="s">
        <v>137</v>
      </c>
      <c r="C3" s="264" t="s">
        <v>136</v>
      </c>
    </row>
    <row r="4" spans="1:3" x14ac:dyDescent="0.2">
      <c r="B4" s="170" t="s">
        <v>138</v>
      </c>
      <c r="C4" s="100" t="s">
        <v>6</v>
      </c>
    </row>
    <row r="5" spans="1:3" x14ac:dyDescent="0.2">
      <c r="B5" s="170" t="s">
        <v>139</v>
      </c>
      <c r="C5" s="100" t="s">
        <v>0</v>
      </c>
    </row>
    <row r="6" spans="1:3" x14ac:dyDescent="0.2">
      <c r="B6" s="170" t="s">
        <v>140</v>
      </c>
      <c r="C6" s="99" t="str">
        <f>"Procedimenti disciplinari
A.S. "&amp;Uffici!B3&amp;"/"&amp;Uffici!C3</f>
        <v>Procedimenti disciplinari
A.S. 2023/2024</v>
      </c>
    </row>
    <row r="7" spans="1:3" x14ac:dyDescent="0.2">
      <c r="B7" s="170" t="s">
        <v>141</v>
      </c>
      <c r="C7" s="100" t="s">
        <v>77</v>
      </c>
    </row>
    <row r="8" spans="1:3" x14ac:dyDescent="0.2">
      <c r="B8" s="170" t="s">
        <v>142</v>
      </c>
      <c r="C8" s="100" t="s">
        <v>26</v>
      </c>
    </row>
    <row r="9" spans="1:3" x14ac:dyDescent="0.2">
      <c r="B9" s="170" t="s">
        <v>143</v>
      </c>
      <c r="C9" s="100" t="s">
        <v>25</v>
      </c>
    </row>
    <row r="10" spans="1:3" x14ac:dyDescent="0.2">
      <c r="B10" s="170" t="s">
        <v>144</v>
      </c>
      <c r="C10" s="100" t="s">
        <v>7</v>
      </c>
    </row>
    <row r="11" spans="1:3" ht="25.5" x14ac:dyDescent="0.2">
      <c r="B11" s="170" t="s">
        <v>145</v>
      </c>
      <c r="C11" s="264" t="s">
        <v>43</v>
      </c>
    </row>
    <row r="12" spans="1:3" ht="38.25" x14ac:dyDescent="0.2">
      <c r="B12" s="170" t="s">
        <v>156</v>
      </c>
      <c r="C12" s="264" t="s">
        <v>160</v>
      </c>
    </row>
    <row r="13" spans="1:3" ht="63.75" x14ac:dyDescent="0.2">
      <c r="B13" s="170" t="s">
        <v>158</v>
      </c>
      <c r="C13" s="264" t="s">
        <v>164</v>
      </c>
    </row>
    <row r="14" spans="1:3" x14ac:dyDescent="0.2">
      <c r="B14" s="170" t="s">
        <v>159</v>
      </c>
      <c r="C14" s="99" t="s">
        <v>23</v>
      </c>
    </row>
    <row r="15" spans="1:3" x14ac:dyDescent="0.2">
      <c r="B15" s="170" t="s">
        <v>157</v>
      </c>
      <c r="C15" s="264" t="s">
        <v>24</v>
      </c>
    </row>
    <row r="16" spans="1:3" x14ac:dyDescent="0.2">
      <c r="B16" s="170" t="s">
        <v>146</v>
      </c>
      <c r="C16" s="264" t="s">
        <v>17</v>
      </c>
    </row>
    <row r="17" spans="2:3" x14ac:dyDescent="0.2">
      <c r="B17" s="170" t="s">
        <v>147</v>
      </c>
      <c r="C17" s="264" t="s">
        <v>18</v>
      </c>
    </row>
    <row r="18" spans="2:3" x14ac:dyDescent="0.2">
      <c r="B18" s="170" t="s">
        <v>148</v>
      </c>
      <c r="C18" s="264" t="s">
        <v>30</v>
      </c>
    </row>
    <row r="19" spans="2:3" x14ac:dyDescent="0.2">
      <c r="B19" s="170" t="s">
        <v>150</v>
      </c>
      <c r="C19" s="264" t="s">
        <v>31</v>
      </c>
    </row>
    <row r="20" spans="2:3" x14ac:dyDescent="0.2">
      <c r="B20" s="170" t="s">
        <v>151</v>
      </c>
      <c r="C20" s="264" t="s">
        <v>32</v>
      </c>
    </row>
    <row r="21" spans="2:3" x14ac:dyDescent="0.2">
      <c r="B21" s="170" t="s">
        <v>152</v>
      </c>
      <c r="C21" s="264" t="s">
        <v>33</v>
      </c>
    </row>
    <row r="22" spans="2:3" x14ac:dyDescent="0.2">
      <c r="B22" s="170" t="s">
        <v>153</v>
      </c>
      <c r="C22" s="264" t="s">
        <v>34</v>
      </c>
    </row>
    <row r="23" spans="2:3" x14ac:dyDescent="0.2">
      <c r="B23" s="170" t="s">
        <v>166</v>
      </c>
      <c r="C23" s="264" t="s">
        <v>16</v>
      </c>
    </row>
    <row r="24" spans="2:3" x14ac:dyDescent="0.2">
      <c r="B24" s="170" t="s">
        <v>165</v>
      </c>
      <c r="C24" s="264" t="s">
        <v>29</v>
      </c>
    </row>
    <row r="25" spans="2:3" x14ac:dyDescent="0.2">
      <c r="B25" s="170" t="s">
        <v>149</v>
      </c>
      <c r="C25" s="264" t="s">
        <v>42</v>
      </c>
    </row>
    <row r="26" spans="2:3" x14ac:dyDescent="0.2">
      <c r="B26" s="169" t="s">
        <v>182</v>
      </c>
      <c r="C26" s="264" t="s">
        <v>35</v>
      </c>
    </row>
    <row r="27" spans="2:3" ht="22.5" x14ac:dyDescent="0.2">
      <c r="B27" s="170" t="s">
        <v>183</v>
      </c>
      <c r="C27" s="265" t="s">
        <v>130</v>
      </c>
    </row>
    <row r="28" spans="2:3" x14ac:dyDescent="0.2">
      <c r="B28" s="170" t="s">
        <v>184</v>
      </c>
      <c r="C28" s="265" t="s">
        <v>129</v>
      </c>
    </row>
    <row r="29" spans="2:3" ht="25.5" x14ac:dyDescent="0.2">
      <c r="B29" s="170" t="s">
        <v>161</v>
      </c>
      <c r="C29" s="264" t="s">
        <v>162</v>
      </c>
    </row>
    <row r="30" spans="2:3" x14ac:dyDescent="0.2">
      <c r="B30" s="169" t="s">
        <v>185</v>
      </c>
      <c r="C30" s="99" t="s">
        <v>36</v>
      </c>
    </row>
    <row r="31" spans="2:3" ht="25.5" x14ac:dyDescent="0.2">
      <c r="B31" s="170" t="s">
        <v>161</v>
      </c>
      <c r="C31" s="264" t="str">
        <f>C29</f>
        <v>collaboratori/operatori scolastici
operatori dei servizi agrari 4)</v>
      </c>
    </row>
    <row r="32" spans="2:3" ht="25.5" x14ac:dyDescent="0.2">
      <c r="B32" s="170" t="s">
        <v>154</v>
      </c>
      <c r="C32" s="264" t="s">
        <v>200</v>
      </c>
    </row>
    <row r="33" spans="1:3" ht="38.25" x14ac:dyDescent="0.2">
      <c r="B33" s="170" t="s">
        <v>155</v>
      </c>
      <c r="C33" s="264" t="s">
        <v>202</v>
      </c>
    </row>
    <row r="34" spans="1:3" x14ac:dyDescent="0.2">
      <c r="B34" s="170" t="s">
        <v>163</v>
      </c>
      <c r="C34" s="264" t="s">
        <v>127</v>
      </c>
    </row>
    <row r="35" spans="1:3" x14ac:dyDescent="0.2">
      <c r="A35" s="99" t="s">
        <v>167</v>
      </c>
      <c r="B35" s="169" t="s">
        <v>146</v>
      </c>
      <c r="C35" s="264" t="s">
        <v>8</v>
      </c>
    </row>
    <row r="36" spans="1:3" x14ac:dyDescent="0.2">
      <c r="B36" s="169" t="s">
        <v>147</v>
      </c>
      <c r="C36" s="264" t="s">
        <v>76</v>
      </c>
    </row>
    <row r="37" spans="1:3" x14ac:dyDescent="0.2">
      <c r="B37" s="169" t="s">
        <v>168</v>
      </c>
      <c r="C37" s="264" t="s">
        <v>9</v>
      </c>
    </row>
    <row r="38" spans="1:3" x14ac:dyDescent="0.2">
      <c r="B38" s="169" t="s">
        <v>148</v>
      </c>
      <c r="C38" s="264" t="s">
        <v>10</v>
      </c>
    </row>
    <row r="39" spans="1:3" x14ac:dyDescent="0.2">
      <c r="B39" s="169" t="s">
        <v>169</v>
      </c>
      <c r="C39" s="264" t="s">
        <v>11</v>
      </c>
    </row>
    <row r="40" spans="1:3" x14ac:dyDescent="0.2">
      <c r="B40" s="169" t="s">
        <v>170</v>
      </c>
      <c r="C40" s="264" t="s">
        <v>12</v>
      </c>
    </row>
    <row r="41" spans="1:3" x14ac:dyDescent="0.2">
      <c r="B41" s="169" t="s">
        <v>171</v>
      </c>
      <c r="C41" s="264" t="s">
        <v>13</v>
      </c>
    </row>
    <row r="42" spans="1:3" x14ac:dyDescent="0.2">
      <c r="B42" s="169" t="s">
        <v>178</v>
      </c>
      <c r="C42" s="264" t="s">
        <v>1</v>
      </c>
    </row>
    <row r="43" spans="1:3" x14ac:dyDescent="0.2">
      <c r="B43" s="169" t="s">
        <v>179</v>
      </c>
      <c r="C43" s="264" t="s">
        <v>2</v>
      </c>
    </row>
    <row r="44" spans="1:3" x14ac:dyDescent="0.2">
      <c r="B44" s="169" t="s">
        <v>187</v>
      </c>
      <c r="C44" s="264" t="s">
        <v>14</v>
      </c>
    </row>
    <row r="45" spans="1:3" x14ac:dyDescent="0.2">
      <c r="B45" s="169" t="s">
        <v>188</v>
      </c>
      <c r="C45" s="264" t="s">
        <v>37</v>
      </c>
    </row>
    <row r="46" spans="1:3" x14ac:dyDescent="0.2">
      <c r="B46" s="169" t="s">
        <v>189</v>
      </c>
      <c r="C46" s="264" t="s">
        <v>15</v>
      </c>
    </row>
    <row r="47" spans="1:3" x14ac:dyDescent="0.2">
      <c r="B47" s="169" t="s">
        <v>190</v>
      </c>
      <c r="C47" s="264" t="s">
        <v>38</v>
      </c>
    </row>
    <row r="48" spans="1:3" x14ac:dyDescent="0.2">
      <c r="B48" s="169" t="s">
        <v>191</v>
      </c>
      <c r="C48" s="264" t="str">
        <f>C19</f>
        <v>scuola dell'infanzia, primaria e personale educativo</v>
      </c>
    </row>
    <row r="49" spans="1:3" x14ac:dyDescent="0.2">
      <c r="B49" s="169" t="s">
        <v>192</v>
      </c>
      <c r="C49" s="264" t="str">
        <f>C20</f>
        <v>scuola secondaria di I grado</v>
      </c>
    </row>
    <row r="50" spans="1:3" x14ac:dyDescent="0.2">
      <c r="B50" s="169" t="s">
        <v>193</v>
      </c>
      <c r="C50" s="264" t="str">
        <f>C21</f>
        <v>scuola secondaria di II grado</v>
      </c>
    </row>
    <row r="51" spans="1:3" x14ac:dyDescent="0.2">
      <c r="B51" s="169" t="s">
        <v>194</v>
      </c>
      <c r="C51" s="264" t="str">
        <f>C22</f>
        <v>insegnanti tecnico pratici</v>
      </c>
    </row>
    <row r="52" spans="1:3" ht="25.5" x14ac:dyDescent="0.2">
      <c r="B52" s="170" t="s">
        <v>195</v>
      </c>
      <c r="C52" s="264" t="s">
        <v>201</v>
      </c>
    </row>
    <row r="53" spans="1:3" ht="14.25" x14ac:dyDescent="0.2">
      <c r="B53" s="170" t="s">
        <v>196</v>
      </c>
      <c r="C53" s="264" t="s">
        <v>180</v>
      </c>
    </row>
    <row r="54" spans="1:3" ht="27" x14ac:dyDescent="0.2">
      <c r="B54" s="169" t="s">
        <v>197</v>
      </c>
      <c r="C54" s="264" t="s">
        <v>181</v>
      </c>
    </row>
    <row r="55" spans="1:3" x14ac:dyDescent="0.2">
      <c r="B55" s="169" t="s">
        <v>186</v>
      </c>
      <c r="C55" s="264" t="s">
        <v>3</v>
      </c>
    </row>
    <row r="56" spans="1:3" x14ac:dyDescent="0.2">
      <c r="B56" s="169" t="s">
        <v>173</v>
      </c>
      <c r="C56" s="264" t="s">
        <v>74</v>
      </c>
    </row>
    <row r="57" spans="1:3" x14ac:dyDescent="0.2">
      <c r="A57" s="99" t="s">
        <v>198</v>
      </c>
      <c r="B57" s="169" t="s">
        <v>146</v>
      </c>
      <c r="C57" s="264" t="str">
        <f>C35</f>
        <v>TIPOLOGIA DI PERSONALE</v>
      </c>
    </row>
    <row r="58" spans="1:3" x14ac:dyDescent="0.2">
      <c r="B58" s="169" t="s">
        <v>147</v>
      </c>
      <c r="C58" s="264" t="str">
        <f>C36</f>
        <v>TIPOLOGIA DI INFRAZIONI</v>
      </c>
    </row>
    <row r="59" spans="1:3" x14ac:dyDescent="0.2">
      <c r="B59" s="169" t="s">
        <v>168</v>
      </c>
      <c r="C59" s="99" t="s">
        <v>9</v>
      </c>
    </row>
    <row r="60" spans="1:3" x14ac:dyDescent="0.2">
      <c r="B60" s="169" t="s">
        <v>148</v>
      </c>
      <c r="C60" s="99" t="s">
        <v>22</v>
      </c>
    </row>
    <row r="61" spans="1:3" x14ac:dyDescent="0.2">
      <c r="B61" s="169" t="s">
        <v>169</v>
      </c>
      <c r="C61" s="99" t="s">
        <v>21</v>
      </c>
    </row>
    <row r="62" spans="1:3" x14ac:dyDescent="0.2">
      <c r="B62" s="169" t="s">
        <v>170</v>
      </c>
      <c r="C62" s="99" t="s">
        <v>10</v>
      </c>
    </row>
    <row r="63" spans="1:3" x14ac:dyDescent="0.2">
      <c r="B63" s="169" t="s">
        <v>171</v>
      </c>
      <c r="C63" s="99" t="s">
        <v>4</v>
      </c>
    </row>
    <row r="64" spans="1:3" x14ac:dyDescent="0.2">
      <c r="B64" s="169" t="s">
        <v>172</v>
      </c>
      <c r="C64" s="99" t="s">
        <v>39</v>
      </c>
    </row>
    <row r="65" spans="2:3" x14ac:dyDescent="0.2">
      <c r="B65" s="169" t="s">
        <v>173</v>
      </c>
      <c r="C65" s="99" t="s">
        <v>40</v>
      </c>
    </row>
    <row r="66" spans="2:3" x14ac:dyDescent="0.2">
      <c r="B66" s="169" t="s">
        <v>174</v>
      </c>
      <c r="C66" s="99" t="s">
        <v>41</v>
      </c>
    </row>
    <row r="67" spans="2:3" x14ac:dyDescent="0.2">
      <c r="B67" s="169" t="s">
        <v>149</v>
      </c>
      <c r="C67" s="99" t="s">
        <v>5</v>
      </c>
    </row>
    <row r="68" spans="2:3" x14ac:dyDescent="0.2">
      <c r="B68" s="169" t="s">
        <v>175</v>
      </c>
      <c r="C68" s="99" t="s">
        <v>11</v>
      </c>
    </row>
    <row r="69" spans="2:3" x14ac:dyDescent="0.2">
      <c r="B69" s="169" t="s">
        <v>176</v>
      </c>
      <c r="C69" s="99" t="s">
        <v>13</v>
      </c>
    </row>
    <row r="70" spans="2:3" x14ac:dyDescent="0.2">
      <c r="B70" s="169" t="s">
        <v>177</v>
      </c>
      <c r="C70" s="99" t="str">
        <f>C55</f>
        <v>TOTALI</v>
      </c>
    </row>
    <row r="71" spans="2:3" x14ac:dyDescent="0.2">
      <c r="B71" s="169" t="s">
        <v>199</v>
      </c>
      <c r="C71" s="99" t="s">
        <v>74</v>
      </c>
    </row>
  </sheetData>
  <sheetProtection algorithmName="SHA-512" hashValue="7GBbYahr+CKwvS1qbryJ72fV7hivw6xp3qHDqG/9UC80HlXnbaG94eVtqsZDRwtW3HZUlxESCUoRZ+slQF8MbQ==" saltValue="XtSxp2fKV1XKR3e7iDgt9A==" spinCount="100000" sheet="1" objects="1" scenarios="1"/>
  <phoneticPr fontId="49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0 D A A B Q S w M E F A A C A A g A Y J X c W C h F x j S l A A A A 9 g A A A B I A H A B D b 2 5 m a W c v U G F j a 2 F n Z S 5 4 b W w g o h g A K K A U A A A A A A A A A A A A A A A A A A A A A A A A A A A A h Y 8 x D o I w G I W v Q r r T l h o T J T 9 l c D K R x E R j X J t S o Q G K o c V y N w e P 5 B X E K O r m + L 7 3 D e / d r z d I h 6 Y O L q q z u j U J i j B F g T K y z b U p E t S 7 U 7 h A K Y e t k J U o V D D K x s a D z R N U O n e O C f H e Y z / D b V c Q R m l E j t l m J 0 v V C P S R 9 X 8 5 1 M Y 6 Y a R C H A 6 v M Z z h i C 0 x m z N M g U w Q M m 2 + A h v 3 P t s f C K u + d n 2 n u H b h e g 9 k i k D e H / g D U E s D B B Q A A g A I A G C V 3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g l d x Y e t C 7 p a Y A A A D j A A A A E w A c A E Z v c m 1 1 b G F z L 1 N l Y 3 R p b 2 4 x L m 0 g o h g A K K A U A A A A A A A A A A A A A A A A A A A A A A A A A A A A d Y 0 9 C 4 M w E I Z 3 w f 8 Q 0 k V B B G d x k o 5 t h w o d x C H q 2 Q b j n S Q n W M T / 3 o D t 2 F t e e D + e c 9 C x J h T 3 Q 7 M 8 D M L A v Z S F X l S q B W N U J g p h g M N A + L t Z / d Q I 3 j q v H Z i 0 X K w F 5 A f Z s S U a o 3 i r r 2 q C Q v 7 G s t n r k p B 9 q U k O x k l e q N e D 7 h S T Y D 2 T 9 D j f N 5 B W V q E b y E 4 l m W X C 6 j 2 D i 7 4 / k 2 2 T 3 i Z E T 0 0 E + 0 w w r L z v c R h o / M f O P 1 B L A Q I t A B Q A A g A I A G C V 3 F g o R c Y 0 p Q A A A P Y A A A A S A A A A A A A A A A A A A A A A A A A A A A B D b 2 5 m a W c v U G F j a 2 F n Z S 5 4 b W x Q S w E C L Q A U A A I A C A B g l d x Y D 8 r p q 6 Q A A A D p A A A A E w A A A A A A A A A A A A A A A A D x A A A A W 0 N v b n R l b n R f V H l w Z X N d L n h t b F B L A Q I t A B Q A A g A I A G C V 3 F h 6 0 L u l p g A A A O M A A A A T A A A A A A A A A A A A A A A A A O I B A A B G b 3 J t d W x h c y 9 T Z W N 0 a W 9 u M S 5 t U E s F B g A A A A A D A A M A w g A A A N U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s 4 H A A A A A A A A r A c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x h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R X J y b 3 J D b 3 V u d C I g V m F s d W U 9 I m w w I i A v P j x F b n R y e S B U e X B l P S J O Y X Z p Z 2 F 0 a W 9 u U 3 R l c E 5 h b W U i I F Z h b H V l P S J z T m F 2 a W d h e m l v b m U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R m l s b F R v R G F 0 Y U 1 v Z G V s R W 5 h Y m x l Z C I g V m F s d W U 9 I m w w I i A v P j x F b n R y e S B U e X B l P S J G a W x s Q 2 9 1 b n Q i I F Z h b H V l P S J s M j M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2 J q Z W N 0 V H l w Z S I g V m F s d W U 9 I n N D b 2 5 u Z W N 0 a W 9 u T 2 5 s e S I g L z 4 8 R W 5 0 c n k g V H l w Z T 0 i R m l s b E x h c 3 R V c G R h d G V k I i B W Y W x 1 Z T 0 i Z D I w M j E t M T E t M D l U M T k 6 M j A 6 M j A u M D Y 5 N D c 5 N F o i I C 8 + P E V u d H J 5 I F R 5 c G U 9 I k Z p b G x D b 2 x 1 b W 5 U e X B l c y I g V m F s d W U 9 I n N C Z z 0 9 I i A v P j x F b n R y e S B U e X B l P S J G a W x s Q 2 9 s d W 1 u T m F t Z X M i I F Z h b H V l P S J z W y Z x d W 9 0 O 0 N v b G 9 u b m E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Z W x s Y T E v T W 9 k a W Z p Y 2 F 0 b y B 0 a X B v L n t D b 2 x v b m 5 h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U Y W J l b G x h M S 9 N b 2 R p Z m l j Y X R v I H R p c G 8 u e 0 N v b G 9 u b m E x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l b G x h M S 9 P c m l n a W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Y T E v T W 9 k a W Z p Y 2 F 0 b y U y M H R p c G 8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w Q Y W v K N / I k K e 4 5 r Y B r R V M w A A A A A C A A A A A A A D Z g A A w A A A A B A A A A B W H 1 l B b K w K X O C G M 4 3 5 1 u c v A A A A A A S A A A C g A A A A E A A A A J / a F D u j 5 5 U g H L t A R n w t A N Z Q A A A A 3 C H E M W T 3 n H p D F A 0 Q p 6 t U U b A h x 9 o U O d n i E M s k r r f h c A u R q v S M F X x L X s h x u M e U b q N t p B G 6 Z v w z p R D R / s h k h I 0 Z R p B l s U o B O u g K E l k y 1 e a s x O 8 U A A A A d 1 n T K W t C i o T 3 + j m y 4 K F / X 8 0 c / i 0 = < / D a t a M a s h u p > 
</file>

<file path=customXml/itemProps1.xml><?xml version="1.0" encoding="utf-8"?>
<ds:datastoreItem xmlns:ds="http://schemas.openxmlformats.org/officeDocument/2006/customXml" ds:itemID="{D28B8513-03B4-47CC-BECE-064169DEEB7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3</vt:i4>
      </vt:variant>
    </vt:vector>
  </HeadingPairs>
  <TitlesOfParts>
    <vt:vector size="8" baseType="lpstr">
      <vt:lpstr>Procedimenti rilevati</vt:lpstr>
      <vt:lpstr>Infrazioni per sospensioni</vt:lpstr>
      <vt:lpstr>Infrazioni per licenziamenti</vt:lpstr>
      <vt:lpstr>Uffici</vt:lpstr>
      <vt:lpstr>Intestazioni</vt:lpstr>
      <vt:lpstr>'Infrazioni per licenziamenti'!Area_stampa</vt:lpstr>
      <vt:lpstr>'Infrazioni per sospensioni'!Area_stampa</vt:lpstr>
      <vt:lpstr>'Procedimenti rilevati'!Area_stampa</vt:lpstr>
    </vt:vector>
  </TitlesOfParts>
  <Company>M.I.U.R.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M.I.U.R.</dc:creator>
  <cp:lastModifiedBy>OLIVIERI MICHELINA</cp:lastModifiedBy>
  <cp:lastPrinted>2023-07-26T10:20:27Z</cp:lastPrinted>
  <dcterms:created xsi:type="dcterms:W3CDTF">2012-04-11T16:55:21Z</dcterms:created>
  <dcterms:modified xsi:type="dcterms:W3CDTF">2024-08-27T11:06:14Z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96 96 1600 900</vt:lpwstr>
  </property>
</Properties>
</file>